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Z:\LICITAÇÃO 2026\PREGÃO ELETRÔNICO\PE_90002_2026 - VIGILÂNCIA\Planilhas Auxiliares\"/>
    </mc:Choice>
  </mc:AlternateContent>
  <xr:revisionPtr revIDLastSave="0" documentId="13_ncr:1_{22F3336F-4F24-41CF-B3FE-FE58F60022F0}" xr6:coauthVersionLast="47" xr6:coauthVersionMax="47" xr10:uidLastSave="{00000000-0000-0000-0000-000000000000}"/>
  <bookViews>
    <workbookView xWindow="28680" yWindow="-120" windowWidth="29040" windowHeight="15720" tabRatio="884" activeTab="5" xr2:uid="{00000000-000D-0000-FFFF-FFFF00000000}"/>
  </bookViews>
  <sheets>
    <sheet name="Diurno Desarmado 12x36" sheetId="1" r:id="rId1"/>
    <sheet name="Noturno Armado 12x36" sheetId="2" r:id="rId2"/>
    <sheet name="Uniformes" sheetId="5" r:id="rId3"/>
    <sheet name="Materiais" sheetId="8" r:id="rId4"/>
    <sheet name="Equipamentos" sheetId="6" r:id="rId5"/>
    <sheet name="Resumo de Custos" sheetId="7" r:id="rId6"/>
  </sheets>
  <definedNames>
    <definedName name="_xlnm.Print_Area" localSheetId="4">Equipamentos!$A$1:$L$31</definedName>
    <definedName name="_xlnm.Print_Area" localSheetId="3">Materiais!$A$1:$H$32</definedName>
    <definedName name="_xlnm.Print_Area" localSheetId="2">Uniformes!$A$1:$I$64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1" roundtripDataChecksum="V02gurP6mBmn2E0qfa3O+grqG9yyyWrKufLNbdU4oao="/>
    </ext>
  </extLst>
</workbook>
</file>

<file path=xl/calcChain.xml><?xml version="1.0" encoding="utf-8"?>
<calcChain xmlns="http://schemas.openxmlformats.org/spreadsheetml/2006/main">
  <c r="I17" i="7" l="1"/>
  <c r="K17" i="7"/>
  <c r="K19" i="7"/>
  <c r="J17" i="7"/>
  <c r="F18" i="7"/>
  <c r="E18" i="7" s="1"/>
  <c r="F17" i="7"/>
  <c r="E17" i="7"/>
  <c r="E10" i="7"/>
  <c r="E9" i="7"/>
  <c r="E7" i="7"/>
  <c r="E6" i="7"/>
  <c r="E4" i="7"/>
  <c r="F19" i="7"/>
  <c r="I18" i="7"/>
  <c r="H18" i="7"/>
  <c r="H17" i="7"/>
  <c r="G18" i="7"/>
  <c r="J19" i="7"/>
  <c r="E19" i="7" l="1"/>
  <c r="J18" i="7"/>
  <c r="K18" i="7" s="1"/>
  <c r="G17" i="7"/>
  <c r="D138" i="1" l="1"/>
  <c r="D155" i="1"/>
  <c r="D154" i="1"/>
  <c r="D153" i="1"/>
  <c r="D152" i="1"/>
  <c r="D133" i="1"/>
  <c r="D132" i="1"/>
  <c r="D131" i="1"/>
  <c r="D130" i="1"/>
  <c r="E9" i="8" l="1"/>
  <c r="E10" i="8"/>
  <c r="E11" i="8"/>
  <c r="E12" i="8"/>
  <c r="E13" i="8"/>
  <c r="E8" i="8"/>
  <c r="G12" i="8"/>
  <c r="H12" i="8" s="1"/>
  <c r="G11" i="8"/>
  <c r="H11" i="8" s="1"/>
  <c r="E27" i="6"/>
  <c r="G27" i="6" s="1"/>
  <c r="E25" i="6"/>
  <c r="G25" i="6" s="1"/>
  <c r="E26" i="6"/>
  <c r="G26" i="6" s="1"/>
  <c r="J27" i="6"/>
  <c r="H27" i="6"/>
  <c r="I27" i="6" s="1"/>
  <c r="J26" i="6"/>
  <c r="H26" i="6"/>
  <c r="I26" i="6" s="1"/>
  <c r="J25" i="6"/>
  <c r="H25" i="6"/>
  <c r="I25" i="6" s="1"/>
  <c r="C148" i="2"/>
  <c r="C142" i="2"/>
  <c r="C140" i="2"/>
  <c r="C107" i="2"/>
  <c r="C105" i="2"/>
  <c r="C104" i="2"/>
  <c r="C103" i="2"/>
  <c r="C102" i="2"/>
  <c r="C92" i="2"/>
  <c r="C90" i="2"/>
  <c r="C89" i="2"/>
  <c r="C87" i="2"/>
  <c r="D70" i="2"/>
  <c r="D66" i="2"/>
  <c r="C53" i="2"/>
  <c r="C39" i="2"/>
  <c r="D30" i="2"/>
  <c r="D32" i="2" s="1"/>
  <c r="D26" i="2"/>
  <c r="C88" i="2" l="1"/>
  <c r="C59" i="2"/>
  <c r="C91" i="2" s="1"/>
  <c r="C108" i="2"/>
  <c r="C41" i="2"/>
  <c r="K25" i="6"/>
  <c r="L25" i="6" s="1"/>
  <c r="K26" i="6"/>
  <c r="L26" i="6" s="1"/>
  <c r="K27" i="6"/>
  <c r="L27" i="6" s="1"/>
  <c r="D27" i="2"/>
  <c r="D29" i="2" s="1"/>
  <c r="D31" i="2" s="1"/>
  <c r="D64" i="2"/>
  <c r="D69" i="2"/>
  <c r="C93" i="2" l="1"/>
  <c r="C109" i="2"/>
  <c r="D71" i="2"/>
  <c r="D79" i="2" s="1"/>
  <c r="D33" i="2"/>
  <c r="C110" i="2" l="1"/>
  <c r="D129" i="2" s="1"/>
  <c r="D34" i="2"/>
  <c r="D95" i="2" l="1"/>
  <c r="D153" i="2"/>
  <c r="D131" i="2"/>
  <c r="D45" i="2"/>
  <c r="D82" i="2"/>
  <c r="D40" i="2"/>
  <c r="D39" i="2"/>
  <c r="D41" i="2" l="1"/>
  <c r="D42" i="2"/>
  <c r="D46" i="2" l="1"/>
  <c r="D47" i="2" s="1"/>
  <c r="D77" i="2"/>
  <c r="D56" i="2" l="1"/>
  <c r="D58" i="2"/>
  <c r="D52" i="2"/>
  <c r="D51" i="2"/>
  <c r="D54" i="2"/>
  <c r="D55" i="2"/>
  <c r="D57" i="2"/>
  <c r="D53" i="2"/>
  <c r="D59" i="2" l="1"/>
  <c r="D78" i="2" s="1"/>
  <c r="D80" i="2" l="1"/>
  <c r="D96" i="2" l="1"/>
  <c r="D154" i="2"/>
  <c r="D132" i="2"/>
  <c r="D83" i="2"/>
  <c r="D84" i="2" s="1"/>
  <c r="D90" i="2" l="1"/>
  <c r="D91" i="2" s="1"/>
  <c r="D87" i="2"/>
  <c r="D89" i="2"/>
  <c r="D92" i="2"/>
  <c r="J10" i="6"/>
  <c r="J11" i="6"/>
  <c r="J12" i="6"/>
  <c r="J13" i="6"/>
  <c r="J14" i="6"/>
  <c r="J15" i="6"/>
  <c r="J16" i="6"/>
  <c r="D88" i="2" l="1"/>
  <c r="D93" i="2" s="1"/>
  <c r="H16" i="6"/>
  <c r="I16" i="6" s="1"/>
  <c r="E16" i="6"/>
  <c r="G16" i="6" s="1"/>
  <c r="H15" i="6"/>
  <c r="I15" i="6" s="1"/>
  <c r="E15" i="6"/>
  <c r="G15" i="6" s="1"/>
  <c r="H14" i="6"/>
  <c r="I14" i="6" s="1"/>
  <c r="E14" i="6"/>
  <c r="G14" i="6" s="1"/>
  <c r="H13" i="6"/>
  <c r="I13" i="6" s="1"/>
  <c r="E13" i="6"/>
  <c r="G13" i="6" s="1"/>
  <c r="H12" i="6"/>
  <c r="I12" i="6" s="1"/>
  <c r="E12" i="6"/>
  <c r="G12" i="6" s="1"/>
  <c r="H11" i="6"/>
  <c r="I11" i="6" s="1"/>
  <c r="E11" i="6"/>
  <c r="G11" i="6" s="1"/>
  <c r="H10" i="6"/>
  <c r="I10" i="6" s="1"/>
  <c r="E10" i="6"/>
  <c r="G10" i="6" s="1"/>
  <c r="E29" i="8"/>
  <c r="G29" i="8" s="1"/>
  <c r="H29" i="8" s="1"/>
  <c r="E28" i="8"/>
  <c r="G28" i="8" s="1"/>
  <c r="H28" i="8" s="1"/>
  <c r="E27" i="8"/>
  <c r="G27" i="8" s="1"/>
  <c r="H27" i="8" s="1"/>
  <c r="E26" i="8"/>
  <c r="G26" i="8" s="1"/>
  <c r="H26" i="8" s="1"/>
  <c r="E25" i="8"/>
  <c r="G25" i="8" s="1"/>
  <c r="H25" i="8" s="1"/>
  <c r="E24" i="8"/>
  <c r="G24" i="8" s="1"/>
  <c r="H24" i="8" s="1"/>
  <c r="E23" i="8"/>
  <c r="G23" i="8" s="1"/>
  <c r="H23" i="8" s="1"/>
  <c r="E22" i="8"/>
  <c r="G22" i="8" s="1"/>
  <c r="G13" i="8"/>
  <c r="G10" i="8"/>
  <c r="H10" i="8" s="1"/>
  <c r="G9" i="8"/>
  <c r="H9" i="8" s="1"/>
  <c r="G8" i="8"/>
  <c r="H8" i="8" s="1"/>
  <c r="I39" i="5"/>
  <c r="E37" i="5"/>
  <c r="I37" i="5" s="1"/>
  <c r="H37" i="5" s="1"/>
  <c r="E36" i="5"/>
  <c r="I36" i="5" s="1"/>
  <c r="H36" i="5" s="1"/>
  <c r="E35" i="5"/>
  <c r="I35" i="5" s="1"/>
  <c r="H35" i="5" s="1"/>
  <c r="E34" i="5"/>
  <c r="I34" i="5" s="1"/>
  <c r="H34" i="5" s="1"/>
  <c r="E33" i="5"/>
  <c r="I33" i="5" s="1"/>
  <c r="H33" i="5" s="1"/>
  <c r="E32" i="5"/>
  <c r="I32" i="5" s="1"/>
  <c r="H32" i="5" s="1"/>
  <c r="E31" i="5"/>
  <c r="I31" i="5" s="1"/>
  <c r="H31" i="5" s="1"/>
  <c r="E30" i="5"/>
  <c r="I30" i="5" s="1"/>
  <c r="H30" i="5" s="1"/>
  <c r="E29" i="5"/>
  <c r="I29" i="5" s="1"/>
  <c r="I22" i="5"/>
  <c r="E20" i="5"/>
  <c r="I20" i="5" s="1"/>
  <c r="H20" i="5" s="1"/>
  <c r="E19" i="5"/>
  <c r="I19" i="5" s="1"/>
  <c r="H19" i="5" s="1"/>
  <c r="E18" i="5"/>
  <c r="I18" i="5" s="1"/>
  <c r="H18" i="5" s="1"/>
  <c r="E17" i="5"/>
  <c r="I17" i="5" s="1"/>
  <c r="H17" i="5" s="1"/>
  <c r="E16" i="5"/>
  <c r="I16" i="5" s="1"/>
  <c r="H16" i="5" s="1"/>
  <c r="E15" i="5"/>
  <c r="I15" i="5" s="1"/>
  <c r="H15" i="5" s="1"/>
  <c r="E14" i="5"/>
  <c r="I14" i="5" s="1"/>
  <c r="H14" i="5" s="1"/>
  <c r="E13" i="5"/>
  <c r="I13" i="5" s="1"/>
  <c r="H13" i="5" s="1"/>
  <c r="E12" i="5"/>
  <c r="I12" i="5" s="1"/>
  <c r="D97" i="2" l="1"/>
  <c r="D98" i="2" s="1"/>
  <c r="D106" i="2" s="1"/>
  <c r="D155" i="2"/>
  <c r="D133" i="2"/>
  <c r="G14" i="8"/>
  <c r="H13" i="8"/>
  <c r="H14" i="8" s="1"/>
  <c r="H16" i="8" s="1"/>
  <c r="D120" i="1" s="1"/>
  <c r="K14" i="6"/>
  <c r="L14" i="6" s="1"/>
  <c r="K16" i="6"/>
  <c r="L16" i="6" s="1"/>
  <c r="K15" i="6"/>
  <c r="L15" i="6" s="1"/>
  <c r="K10" i="6"/>
  <c r="K13" i="6"/>
  <c r="L13" i="6" s="1"/>
  <c r="K12" i="6"/>
  <c r="L12" i="6" s="1"/>
  <c r="K11" i="6"/>
  <c r="L11" i="6" s="1"/>
  <c r="I38" i="5"/>
  <c r="I40" i="5"/>
  <c r="D119" i="1" s="1"/>
  <c r="H29" i="5"/>
  <c r="H38" i="5" s="1"/>
  <c r="H22" i="8"/>
  <c r="H30" i="8" s="1"/>
  <c r="H32" i="8" s="1"/>
  <c r="D122" i="2" s="1"/>
  <c r="G30" i="8"/>
  <c r="I21" i="5"/>
  <c r="I23" i="5" s="1"/>
  <c r="D121" i="2" s="1"/>
  <c r="H12" i="5"/>
  <c r="H21" i="5" s="1"/>
  <c r="D103" i="2" l="1"/>
  <c r="D109" i="2"/>
  <c r="D105" i="2"/>
  <c r="D104" i="2"/>
  <c r="D107" i="2"/>
  <c r="D102" i="2"/>
  <c r="L10" i="6"/>
  <c r="L17" i="6" s="1"/>
  <c r="L19" i="6" s="1"/>
  <c r="D123" i="2" s="1"/>
  <c r="K17" i="6"/>
  <c r="D108" i="2" l="1"/>
  <c r="D110" i="2" s="1"/>
  <c r="D115" i="2" s="1"/>
  <c r="D116" i="2" s="1"/>
  <c r="D126" i="2"/>
  <c r="D69" i="1"/>
  <c r="D26" i="1"/>
  <c r="D68" i="1" s="1"/>
  <c r="D135" i="2" l="1"/>
  <c r="D157" i="2"/>
  <c r="D134" i="2"/>
  <c r="D156" i="2"/>
  <c r="D158" i="2"/>
  <c r="D65" i="1"/>
  <c r="C147" i="1"/>
  <c r="C141" i="1"/>
  <c r="C139" i="1"/>
  <c r="C106" i="1"/>
  <c r="C104" i="1"/>
  <c r="C103" i="1"/>
  <c r="C102" i="1"/>
  <c r="C101" i="1"/>
  <c r="C91" i="1"/>
  <c r="C89" i="1"/>
  <c r="C88" i="1"/>
  <c r="C86" i="1"/>
  <c r="D63" i="1"/>
  <c r="C52" i="1"/>
  <c r="C38" i="1"/>
  <c r="D31" i="1"/>
  <c r="D27" i="1"/>
  <c r="D136" i="2" l="1"/>
  <c r="D139" i="2" s="1"/>
  <c r="D140" i="2" s="1"/>
  <c r="C58" i="1"/>
  <c r="C90" i="1" s="1"/>
  <c r="C87" i="1"/>
  <c r="C40" i="1"/>
  <c r="C107" i="1"/>
  <c r="D70" i="1"/>
  <c r="D78" i="1" s="1"/>
  <c r="D32" i="1"/>
  <c r="C108" i="1" l="1"/>
  <c r="C92" i="1"/>
  <c r="D141" i="2"/>
  <c r="D142" i="2" s="1"/>
  <c r="D143" i="2" s="1"/>
  <c r="C109" i="1" l="1"/>
  <c r="D127" i="1" s="1"/>
  <c r="D33" i="1"/>
  <c r="D94" i="1" s="1"/>
  <c r="D147" i="2"/>
  <c r="D145" i="2"/>
  <c r="D146" i="2"/>
  <c r="D44" i="1" l="1"/>
  <c r="D81" i="1"/>
  <c r="D39" i="1"/>
  <c r="D38" i="1"/>
  <c r="D40" i="1" s="1"/>
  <c r="D41" i="1" s="1"/>
  <c r="D148" i="2"/>
  <c r="D149" i="2" s="1"/>
  <c r="D159" i="2" s="1"/>
  <c r="D160" i="2" s="1"/>
  <c r="D162" i="2" s="1"/>
  <c r="D76" i="1" l="1"/>
  <c r="D45" i="1"/>
  <c r="D46" i="1" s="1"/>
  <c r="D163" i="2"/>
  <c r="H10" i="7"/>
  <c r="H4" i="7"/>
  <c r="H7" i="7"/>
  <c r="J7" i="7" l="1"/>
  <c r="K7" i="7" s="1"/>
  <c r="G7" i="7"/>
  <c r="J4" i="7"/>
  <c r="G4" i="7"/>
  <c r="J10" i="7"/>
  <c r="K10" i="7" s="1"/>
  <c r="G10" i="7"/>
  <c r="K4" i="7"/>
  <c r="K5" i="7" s="1"/>
  <c r="J5" i="7"/>
  <c r="D51" i="1"/>
  <c r="D53" i="1"/>
  <c r="D54" i="1"/>
  <c r="D55" i="1"/>
  <c r="D56" i="1"/>
  <c r="D57" i="1"/>
  <c r="D50" i="1"/>
  <c r="D52" i="1"/>
  <c r="I10" i="7"/>
  <c r="I7" i="7"/>
  <c r="I4" i="7"/>
  <c r="K28" i="6"/>
  <c r="L28" i="6"/>
  <c r="L30" i="6" s="1"/>
  <c r="D58" i="1" l="1"/>
  <c r="D77" i="1" s="1"/>
  <c r="D121" i="1"/>
  <c r="D124" i="1" s="1"/>
  <c r="D134" i="1" s="1"/>
  <c r="D135" i="1" s="1"/>
  <c r="D139" i="1" l="1"/>
  <c r="D79" i="1"/>
  <c r="D95" i="1" s="1"/>
  <c r="D156" i="1"/>
  <c r="D82" i="1" l="1"/>
  <c r="D83" i="1" s="1"/>
  <c r="D91" i="1" l="1"/>
  <c r="D86" i="1"/>
  <c r="D89" i="1"/>
  <c r="D90" i="1" s="1"/>
  <c r="D88" i="1"/>
  <c r="D87" i="1" l="1"/>
  <c r="D92" i="1" s="1"/>
  <c r="D96" i="1" s="1"/>
  <c r="D97" i="1" s="1"/>
  <c r="D108" i="1" s="1"/>
  <c r="D105" i="1" l="1"/>
  <c r="D101" i="1"/>
  <c r="D104" i="1"/>
  <c r="D102" i="1"/>
  <c r="D106" i="1"/>
  <c r="D103" i="1"/>
  <c r="D107" i="1" l="1"/>
  <c r="D109" i="1" s="1"/>
  <c r="D114" i="1" s="1"/>
  <c r="D115" i="1" s="1"/>
  <c r="D157" i="1" l="1"/>
  <c r="D140" i="1"/>
  <c r="D141" i="1" s="1"/>
  <c r="D142" i="1" l="1"/>
  <c r="D145" i="1" s="1"/>
  <c r="D146" i="1"/>
  <c r="D144" i="1" l="1"/>
  <c r="D147" i="1" s="1"/>
  <c r="D148" i="1" l="1"/>
  <c r="D158" i="1" s="1"/>
  <c r="D159" i="1" s="1"/>
  <c r="D161" i="1" s="1"/>
  <c r="H9" i="7" l="1"/>
  <c r="D162" i="1"/>
  <c r="I9" i="7" s="1"/>
  <c r="H6" i="7"/>
  <c r="J6" i="7" l="1"/>
  <c r="G6" i="7"/>
  <c r="J9" i="7"/>
  <c r="G9" i="7"/>
  <c r="I6" i="7"/>
  <c r="J8" i="7"/>
  <c r="K6" i="7"/>
  <c r="K8" i="7" s="1"/>
  <c r="K9" i="7"/>
  <c r="K11" i="7" s="1"/>
  <c r="J11" i="7"/>
  <c r="K12" i="7" l="1"/>
</calcChain>
</file>

<file path=xl/sharedStrings.xml><?xml version="1.0" encoding="utf-8"?>
<sst xmlns="http://schemas.openxmlformats.org/spreadsheetml/2006/main" count="713" uniqueCount="276">
  <si>
    <t>N° Processo</t>
  </si>
  <si>
    <t>Licitação N°</t>
  </si>
  <si>
    <t>Dia</t>
  </si>
  <si>
    <t>Hora</t>
  </si>
  <si>
    <t>Discriminação dos serviços (dados referente à contratação)</t>
  </si>
  <si>
    <t>A</t>
  </si>
  <si>
    <t>Data de apresentação da proposta:</t>
  </si>
  <si>
    <t>B</t>
  </si>
  <si>
    <t>Município UF</t>
  </si>
  <si>
    <t>C</t>
  </si>
  <si>
    <t>Ano do Acordo, Convenção ou Dissídio Coletivo:</t>
  </si>
  <si>
    <t>D</t>
  </si>
  <si>
    <t>Número de meses de execução contratual:</t>
  </si>
  <si>
    <t>1. MÓDULOS</t>
  </si>
  <si>
    <t>Dados para composição dos custos referentes a mão de obra</t>
  </si>
  <si>
    <t>Tipo de Serviço:</t>
  </si>
  <si>
    <t>Vigilância Armada</t>
  </si>
  <si>
    <t>Classificação Brasileira de Ocupações (CBO):</t>
  </si>
  <si>
    <t>5173-30</t>
  </si>
  <si>
    <t>Salário Normativo da Categoria Profissional:</t>
  </si>
  <si>
    <t>Categoria Profissional:</t>
  </si>
  <si>
    <t>Vigilante</t>
  </si>
  <si>
    <t>Data Base da Categoria:</t>
  </si>
  <si>
    <t>1º de maio</t>
  </si>
  <si>
    <t>Unidade de Medida:</t>
  </si>
  <si>
    <t>Quantidade da unidade de medida:</t>
  </si>
  <si>
    <t>Quantidade de empregados por unidade de medida:</t>
  </si>
  <si>
    <t>Nº do Registro da norma coletiva no MTE</t>
  </si>
  <si>
    <t>Turno:</t>
  </si>
  <si>
    <t>Diurno</t>
  </si>
  <si>
    <t>Módulo 1 - Composição da Remuneração</t>
  </si>
  <si>
    <t>Composição da Remuneração</t>
  </si>
  <si>
    <t>Percentual (%)</t>
  </si>
  <si>
    <t>Valor (R$)</t>
  </si>
  <si>
    <t>Salário-Base</t>
  </si>
  <si>
    <t>Adicional de Periculosidade (30% do SB: cláusula 14 da CCT)</t>
  </si>
  <si>
    <t>Adicional de Insalubridade ( prevalece o de periculosidade – Parágrafo Único  cláusula 14 da CCT)</t>
  </si>
  <si>
    <t>Adicional Noturno</t>
  </si>
  <si>
    <t>E</t>
  </si>
  <si>
    <t>Adicional de Hora Noturna Reduzida</t>
  </si>
  <si>
    <t>F</t>
  </si>
  <si>
    <t>Adicional de Hora Extra sobre a hora noturna reduzida</t>
  </si>
  <si>
    <t>G</t>
  </si>
  <si>
    <t>Módulo 2 - Encargos e Benefícios Anuais, Mensais e Diários</t>
  </si>
  <si>
    <t>Submódulo 2.1 - 13º (décimo terceiro) Salário, Férias e Adicional de Férias</t>
  </si>
  <si>
    <t>2.1</t>
  </si>
  <si>
    <t>13º (décimo terceiro) Salário, Férias e Adicional de Férias</t>
  </si>
  <si>
    <r>
      <rPr>
        <sz val="10"/>
        <color rgb="FF000000"/>
        <rFont val="Times New Roman"/>
      </rPr>
      <t xml:space="preserve">13º (décimo terceiro) Salário </t>
    </r>
    <r>
      <rPr>
        <sz val="8"/>
        <color rgb="FF000000"/>
        <rFont val="Times New Roman"/>
      </rPr>
      <t xml:space="preserve"> 
Obrigatória a cotação de 8,33% sobre o valor do Módulo 1 – Composição da Remuneração, conforme Anexo XII da IN 5/17</t>
    </r>
  </si>
  <si>
    <r>
      <rPr>
        <sz val="10"/>
        <color rgb="FF000000"/>
        <rFont val="Times New Roman"/>
      </rPr>
      <t xml:space="preserve"> Férias e Adicional de Férias
</t>
    </r>
    <r>
      <rPr>
        <sz val="8"/>
        <color rgb="FF000000"/>
        <rFont val="Times New Roman"/>
      </rPr>
      <t>Obrigatória a cotação de 12,10% sobre o valor do Módulo 1 - Composição da Remuneração, conforme Anexo XII da IN 5/17 (Férias + Adicional = 12,10% = 9,075% + 3,025%). .  Na prorrogação, será excluído o item Férias (9,075%) em cumprimento da Nota 3, permanecendo somente o Adicional de Férias (3,025%)</t>
    </r>
  </si>
  <si>
    <t>Nota 1:  Como a planilha de custos e formação de preços é calculada mensalmente, provisiona-se proporcionalmente 1/12 (um doze avos) dos valores referentes à gratificação natalina, férias e adicional de férias.
Nota 2: O  O adicional de férias contido no Submódulo 2.1 corresponde a 1/3 (um terço) da remuneração que por sua vez é divido por 12 (doze) conforme Nota 1 acima.
Nota 3: Levando em consideração a vigência contratual prevista no art. 107 da Lei nº 14.133/21, a rubrica férias tem como objetivo principal suprir a necessidade do pagamento das férias remuneradas ao final do contrato de 12 meses. Esta rubrica, quando da prorrogação contratual, torna-se custo não renovável.</t>
  </si>
  <si>
    <t>Submódulo 2.2 - Encargos Previdenciários (GPS), Fundo de Garantia por Tempo de Serviço (FGTS) e outras contribuições.</t>
  </si>
  <si>
    <t>2.2</t>
  </si>
  <si>
    <t>GPS, FGTS e outras contribuições</t>
  </si>
  <si>
    <t>INSS</t>
  </si>
  <si>
    <t>Salário Educação</t>
  </si>
  <si>
    <t>SAT</t>
  </si>
  <si>
    <t>SESC ou SESI</t>
  </si>
  <si>
    <t>SENAI - SENAC</t>
  </si>
  <si>
    <t>SEBRAE</t>
  </si>
  <si>
    <t>INCRA</t>
  </si>
  <si>
    <t>H</t>
  </si>
  <si>
    <t>FGTS</t>
  </si>
  <si>
    <t>Nota 1: Os percentuais dos encargos previdenciários, do FGTS e demais contribuições são aqueles estabelecidos pela legislação vigente.
Nota 2: O SAT a depender do grau de risco do serviço irá variar entre 1%, para risco leve, de 2%, para risco médio, e de 3% de risco grave.
Nota 3: Esses percentuais incidem sobre o Módulo 1, o Submódulo 2.1. (Redação dada pela Instrução Normativa nº 7, de 2018)</t>
  </si>
  <si>
    <t>Submódulo 2.3 - Benefícios Mensais e Diários.</t>
  </si>
  <si>
    <t>2.3</t>
  </si>
  <si>
    <t>Benefícios Mensais e Diários</t>
  </si>
  <si>
    <t xml:space="preserve">Transporte </t>
  </si>
  <si>
    <t>A.1</t>
  </si>
  <si>
    <t>Desconto Legal do Vale-Transporte</t>
  </si>
  <si>
    <t xml:space="preserve">Auxílio-Refeição/Alimentação </t>
  </si>
  <si>
    <t>B.1</t>
  </si>
  <si>
    <t>Desconto sobre o Auxílio Alimentação (CCT)</t>
  </si>
  <si>
    <t>Assistência Médica e Familiar</t>
  </si>
  <si>
    <t>Seguro de vida e funeral - CCT *</t>
  </si>
  <si>
    <t xml:space="preserve">Outros (BENEFÍCIO - Feriado em dobro (dia do vigilante)  CCT </t>
  </si>
  <si>
    <t>Nota 1: O valor informado deverá ser o custo real do benefício (descontado o valor eventualmente pago pelo empregado).
Nota 2: Observar a previsão dos benefícios contidos em Acordos, Convenções e Dissídios Coletivos de Trabalho e atentar-se ao disposto no art. 6º desta Instrução Normativa.</t>
  </si>
  <si>
    <t>Quadro-Resumo do Módulo 2 - Encargos e Benefícios anuais, mensais e diários</t>
  </si>
  <si>
    <t>Encargos e Benefícios Anuais, Mensais e Diários</t>
  </si>
  <si>
    <t>13º (décimo terceiro) Salário, Um terço constitucional</t>
  </si>
  <si>
    <t>Módulo 3 - Provisão para Rescisão</t>
  </si>
  <si>
    <t>Provisão para Rescisão</t>
  </si>
  <si>
    <t xml:space="preserve">Aviso Prévio Indenizado </t>
  </si>
  <si>
    <t xml:space="preserve">Incidência do FGTS sobre o Aviso Prévio Indenizado </t>
  </si>
  <si>
    <t xml:space="preserve">Multa do FGTS relativa ao Aviso Prévio Indenizado </t>
  </si>
  <si>
    <t>Aviso Prévio Trabalhado</t>
  </si>
  <si>
    <t>Incidência dos encargos do submódulo 2.2 sobre o Aviso Prévio Trabalhado</t>
  </si>
  <si>
    <t>Multa do FGTS sobre o APT</t>
  </si>
  <si>
    <t>Submódulo 4.1 - Substituto nas Ausências Legais</t>
  </si>
  <si>
    <t>4.1</t>
  </si>
  <si>
    <t>Ausências Legais com incidência de encargos</t>
  </si>
  <si>
    <t>Substituto na cobertura de Férias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</si>
  <si>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</si>
  <si>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</si>
  <si>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</si>
  <si>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Afastamento Maternidade</t>
  </si>
  <si>
    <t>Substituto na ausência por doença</t>
  </si>
  <si>
    <t>Subtotal</t>
  </si>
  <si>
    <t>Incidência do submódulo 2.2</t>
  </si>
  <si>
    <t>Total  </t>
  </si>
  <si>
    <t>Nota 1: Os itens que contemplam o módulo 4 se referem ao custo dos dias trabalhados pelo repositor/substituto, quando o empregado alocado na prestação de serviço estiver ausente, conforme as previsões estabelecidas na legislação. (Redação dada pela Instrução Normativa nº 7, de 2018)</t>
  </si>
  <si>
    <t>Quadro-Resumo do Módulo 4 - Custo de Reposição do Profissional Ausente</t>
  </si>
  <si>
    <t xml:space="preserve">Custo de Reposição do Profissional ausente </t>
  </si>
  <si>
    <t>Substituto nas ausências legais</t>
  </si>
  <si>
    <t>Módulo 5 - Insumos Diversos</t>
  </si>
  <si>
    <t>Insumos Diversos</t>
  </si>
  <si>
    <t>Uniformes</t>
  </si>
  <si>
    <t>Total de Encargos</t>
  </si>
  <si>
    <t>Módulo 6 - Custos Indiretos, Tributos e Lucro</t>
  </si>
  <si>
    <t>Custos Indiretos, Tributos e Lucro</t>
  </si>
  <si>
    <t>BASE DE CÁLCULO DOS CUSTOS INDIRETOS  = (Total do Módulo 1 + Total do Módulo 2 + Total do Módulo 3 + Total do Módulo 4 + Total do Módulo 5)</t>
  </si>
  <si>
    <t>Custos Indiretos</t>
  </si>
  <si>
    <t>BASE DE CÁLCULO DO LUCRO =  (Total do Módulo 1 + Total do Módulo 2 + Total do Módulo 3 + Total do Módulo 4 + Total do Módulo 5 + Custos Indiretos)</t>
  </si>
  <si>
    <t xml:space="preserve">Lucro </t>
  </si>
  <si>
    <t>BASE DE CÁLCULO DOS TRIBUTOS = (Total do Módulo 1 + Total do Módulo 2 + Total do Módulo 3 + Total do Módulo 4 + Total do Módulo 5 + Custos Indiretos + Lucro)</t>
  </si>
  <si>
    <t xml:space="preserve">Tributos </t>
  </si>
  <si>
    <t>Tributação</t>
  </si>
  <si>
    <t>C.1. ISS</t>
  </si>
  <si>
    <t>C.2. COFINS</t>
  </si>
  <si>
    <t>C.3. PIS</t>
  </si>
  <si>
    <t>Subtotal (Tributos)</t>
  </si>
  <si>
    <t>QUADRO-RESUMO DO CUSTO POR EMPREGADO</t>
  </si>
  <si>
    <t>Mão de obra vinculada à execução contratual (valor por empregado)</t>
  </si>
  <si>
    <t>Módulo 4 - Custo de Reposição do Profissional Ausente</t>
  </si>
  <si>
    <t>Módulo 6 – Custos Indiretos, Tributos e Lucro</t>
  </si>
  <si>
    <t xml:space="preserve">Valor Total Mensal por Empregado </t>
  </si>
  <si>
    <t>Quantidade de empregados por posto</t>
  </si>
  <si>
    <t>Valor Total Mensal por Posto</t>
  </si>
  <si>
    <t>Valor Total Anual por Posto</t>
  </si>
  <si>
    <t>Noturno</t>
  </si>
  <si>
    <t>Descanso semanal remunerado sobre ADICIONAL NOTURNO</t>
  </si>
  <si>
    <t>Quadro-Resumo do Módulo 4 - Custo de Reposição do Profissional ausente</t>
  </si>
  <si>
    <t>C.1. ISS  (Decreto Municipal de Macapá-AP)</t>
  </si>
  <si>
    <t>Item</t>
  </si>
  <si>
    <t>Descrição</t>
  </si>
  <si>
    <t>Unidade</t>
  </si>
  <si>
    <t>Depreciação Mensal</t>
  </si>
  <si>
    <t>Serviços</t>
  </si>
  <si>
    <t xml:space="preserve">Turno </t>
  </si>
  <si>
    <t>Vigilância Armada
12x36 h</t>
  </si>
  <si>
    <r>
      <t xml:space="preserve">PLANILHA ANALÍTICA DE CUSTOS E FORMAÇÃO DE PREÇOS - </t>
    </r>
    <r>
      <rPr>
        <b/>
        <sz val="10"/>
        <color rgb="FF980000"/>
        <rFont val="Times New Roman"/>
      </rPr>
      <t>DIURNO DESARMADO</t>
    </r>
  </si>
  <si>
    <t>CCT 2025/2026</t>
  </si>
  <si>
    <t>Vigilância Desarmada</t>
  </si>
  <si>
    <t>AP000076/2025</t>
  </si>
  <si>
    <t>POSTO 12x36 h.</t>
  </si>
  <si>
    <t>Desconto sobre o Auxílio Alimentação (CCT 2025 Parágrafo Quinto)</t>
  </si>
  <si>
    <r>
      <t xml:space="preserve">Auxílio-Refeição/Alimentação (CCT 2025 </t>
    </r>
    <r>
      <rPr>
        <sz val="10"/>
        <color rgb="FF0070C0"/>
        <rFont val="Times New Roman"/>
        <family val="1"/>
      </rPr>
      <t>Parágrafo Primeiro</t>
    </r>
    <r>
      <rPr>
        <sz val="10"/>
        <color rgb="FF000000"/>
        <rFont val="Times New Roman"/>
      </rPr>
      <t>)</t>
    </r>
  </si>
  <si>
    <t>Outros (dia do vigilante)  CCT Cláusula Nona</t>
  </si>
  <si>
    <t>Nota 1: O valor informado deverá ser o custo real do benefício (descontado o valor eventualmente pago pelo empregado).
Nota 2: Observar a previsão dos benefícios contidos em Acordos, Convenções e Dissídios Coletivos de Trabalho e atentar-se ao disposto no art. 6º da Instrução Normativa.</t>
  </si>
  <si>
    <t>ASSEMBLEIA LEGISLATIVA DO ESTADO DO AMAPÁ</t>
  </si>
  <si>
    <t>UNIFORMES - VIGILANTES - VIGILANCIA  NOTURNA ARMADA</t>
  </si>
  <si>
    <t>Quantidade (Nº Mudas)</t>
  </si>
  <si>
    <t>Quantidade total</t>
  </si>
  <si>
    <t>Custo Unitário</t>
  </si>
  <si>
    <t>Vida Útil (meses)</t>
  </si>
  <si>
    <t>Custo Anual</t>
  </si>
  <si>
    <t>Custo Mensal</t>
  </si>
  <si>
    <t>Empregados</t>
  </si>
  <si>
    <t>Calça confeccionada em tecido brim, 2 bolsos dianteiros (faca), 2 bolsos laterais com tampa (abotoar/velcro), 2 bolsos traseiros com tampa (de abotoar/velcro), fechamento em zíper e botão de abotoar, 5 presilhas, na cor padrão da empresa.</t>
  </si>
  <si>
    <t>UND</t>
  </si>
  <si>
    <t>Camisa de abotoar, confeccionada em tecido brim, 2 bolsos dianteiros (de abotoar/velcro), manga curta, com lapela nos ombros, na cor padrão da empresa</t>
  </si>
  <si>
    <t>Par de Botina, cano médio, sem biqueira, confeccionada em couro, com solado de borracha, fechamento em elástico.</t>
  </si>
  <si>
    <t>PAR</t>
  </si>
  <si>
    <t>Cinto preto, em nylon com fivela de metal, 1,20m de comprimento</t>
  </si>
  <si>
    <t>Boné liso, em brim, regulagem em velcro, na cor preta.</t>
  </si>
  <si>
    <t>Capa para chuva em PVC, tamanho G, cor amarela</t>
  </si>
  <si>
    <t>Crachá, confeccionado em PVC, com presilhas em metal e prendedor em silicone, tamanho padrão</t>
  </si>
  <si>
    <t>Cinto Operacional em nylon, utilizado na fixação de acessórios, cintura ajustável através de velcro, fecho de abertura rápida tipo tic-tac.</t>
  </si>
  <si>
    <t>Par de Meia masculina, cano médio, na cor preta, composição: 50% ou mais de algodão, poliamida e elastodieno.</t>
  </si>
  <si>
    <t>VALORES TOTAIS</t>
  </si>
  <si>
    <t>QUANTIDADE DE EMPREGADOS</t>
  </si>
  <si>
    <t>VALOR P/ EMPREGADO</t>
  </si>
  <si>
    <t>UNIFORMES - VIGILANTES - VIGILANCIA DIURNA  DESARMADA</t>
  </si>
  <si>
    <t>Quantidade total  (empregados)</t>
  </si>
  <si>
    <t>DETALHAMENTO MATERIAIS VIGILÂNCIA DESARMADA (DIURNO)</t>
  </si>
  <si>
    <t>Quantidade p/ empregado</t>
  </si>
  <si>
    <t>Quantidade Total</t>
  </si>
  <si>
    <t>(Postos)</t>
  </si>
  <si>
    <r>
      <rPr>
        <b/>
        <sz val="11"/>
        <rFont val="Aptos"/>
        <family val="2"/>
      </rPr>
      <t>Apito</t>
    </r>
    <r>
      <rPr>
        <sz val="11"/>
        <rFont val="Aptos"/>
        <family val="2"/>
      </rPr>
      <t xml:space="preserve"> (tamanho 55mm) em plástico rígido com cordão em nylon (tamanho padrão) sem esfera central, na cor preta.</t>
    </r>
  </si>
  <si>
    <r>
      <rPr>
        <b/>
        <sz val="11"/>
        <rFont val="Aptos"/>
        <family val="2"/>
      </rPr>
      <t>Coldre para revolver .38</t>
    </r>
    <r>
      <rPr>
        <sz val="11"/>
        <rFont val="Aptos"/>
        <family val="2"/>
      </rPr>
      <t>, em nylon, sem baleiro, fixação no cinto através de passador para uso operacional.</t>
    </r>
  </si>
  <si>
    <r>
      <rPr>
        <b/>
        <sz val="11"/>
        <rFont val="Aptos"/>
        <family val="2"/>
      </rPr>
      <t>Porta tonfa</t>
    </r>
    <r>
      <rPr>
        <sz val="11"/>
        <rFont val="Aptos"/>
        <family val="2"/>
      </rPr>
      <t xml:space="preserve"> em nylon, com argola, fixação no cinto através de passador para uso operacional.</t>
    </r>
  </si>
  <si>
    <r>
      <rPr>
        <b/>
        <sz val="11"/>
        <rFont val="Aptos"/>
        <family val="2"/>
      </rPr>
      <t>Porta Munição</t>
    </r>
    <r>
      <rPr>
        <sz val="11"/>
        <rFont val="Aptos"/>
        <family val="2"/>
      </rPr>
      <t xml:space="preserve"> em nylon, para, no mínimo, 12 munições calibre .38, fixação no cinto através de passador para uso operacional.</t>
    </r>
  </si>
  <si>
    <t>DETALHAMENTO MATERIAIS VIGILÂNCIA ARMADA (NOTURNO)</t>
  </si>
  <si>
    <t>Quantidade p/ posto</t>
  </si>
  <si>
    <t>DETALHAMENTO EQUIPAMENTOS - VIGILÂNCIA ARMADA</t>
  </si>
  <si>
    <t>Taxa Anual de Depreciação</t>
  </si>
  <si>
    <t>Depreciação Anual</t>
  </si>
  <si>
    <t>Revolver calibre .38, oxidado, punho emborrachado, 4 polegadas (101mm), capacidade de 06 tiros.</t>
  </si>
  <si>
    <t>UN</t>
  </si>
  <si>
    <t>Rádio comunicador transceptor com bateria recarregável, carregador e com alcance maior ou igual a 5Km</t>
  </si>
  <si>
    <t>Armamento Não Letal, tipo Taser – arma de choque elétrico de contato direto e de lançamento de dardos energizados.</t>
  </si>
  <si>
    <t>Cofre digital com capacidade de 8 litros***</t>
  </si>
  <si>
    <t>Capa para colete balístico Nível II, com fechamento em velcro</t>
  </si>
  <si>
    <t>Refil de Colete balístico, Nível II, anterior e posterior**.</t>
  </si>
  <si>
    <t>Materiais</t>
  </si>
  <si>
    <t>Equipamentos</t>
  </si>
  <si>
    <t>VALORES TOTAIS DEPRECIAÇÃO</t>
  </si>
  <si>
    <t>QUANTIDADE EMPREGADOS</t>
  </si>
  <si>
    <t>VALOR MENSAL P/ EMPREGADO</t>
  </si>
  <si>
    <t xml:space="preserve">Custo Total + </t>
  </si>
  <si>
    <t>Manutenção 0,5% a.a</t>
  </si>
  <si>
    <t>Total da Remuneração</t>
  </si>
  <si>
    <t>TOTAL DO MÓDULO 1</t>
  </si>
  <si>
    <t>* Valor estimado conf. Base de cálculo no contrato anterior, repactuação CCT 2024-2025</t>
  </si>
  <si>
    <t>Módulo 3 - Provisão para Rescisão   (Base de cáclculo para Modulo 3 = (Rem. Sem Intrajornada + SUBMÓDULO 2.1)</t>
  </si>
  <si>
    <t>-</t>
  </si>
  <si>
    <t>Lucro Presumido</t>
  </si>
  <si>
    <r>
      <rPr>
        <b/>
        <sz val="10"/>
        <color theme="1"/>
        <rFont val="Times New Roman"/>
        <family val="1"/>
      </rPr>
      <t xml:space="preserve">PLANILHA ANALÍTICA DE CUSTOS E FORMAÇÃO DE PREÇOS - </t>
    </r>
    <r>
      <rPr>
        <b/>
        <sz val="10"/>
        <color rgb="FF980000"/>
        <rFont val="Times New Roman"/>
        <family val="1"/>
      </rPr>
      <t>NOTURNO ARMADO</t>
    </r>
  </si>
  <si>
    <r>
      <rPr>
        <sz val="10"/>
        <color rgb="FF000000"/>
        <rFont val="Times New Roman"/>
        <family val="1"/>
      </rPr>
      <t xml:space="preserve">13º (décimo terceiro) Salário </t>
    </r>
    <r>
      <rPr>
        <sz val="8"/>
        <color rgb="FF000000"/>
        <rFont val="Times New Roman"/>
        <family val="1"/>
      </rPr>
      <t xml:space="preserve"> 
Obrigatória a cotação de 8,33% sobre o valor do Módulo 1 – Composição da Remuneração, conforme Anexo XII da IN 5/17</t>
    </r>
  </si>
  <si>
    <r>
      <rPr>
        <sz val="10"/>
        <color rgb="FF000000"/>
        <rFont val="Times New Roman"/>
        <family val="1"/>
      </rPr>
      <t xml:space="preserve"> Férias e Adicional de Férias
</t>
    </r>
    <r>
      <rPr>
        <sz val="8"/>
        <color rgb="FF000000"/>
        <rFont val="Times New Roman"/>
        <family val="1"/>
      </rPr>
      <t>Obrigatória a cotação de 12,10% sobre o valor do Módulo 1 - Composição da Remuneração, conforme Anexo XII da IN 5/17 (Férias + Adicional = 12,10% = 9,075% + 3,025%). .  Na prorrogação, será excluído o item Férias (9,075%) em cumprimento da Nota 3, permanecendo somente o Adicional de Férias (3,025%)</t>
    </r>
  </si>
  <si>
    <t>DETALHAMENTO EQUIPAMENTOS - VIGILÂNCIA DESARMADA</t>
  </si>
  <si>
    <t xml:space="preserve">Adicional Hora Noturna Reduzida </t>
  </si>
  <si>
    <t xml:space="preserve">Descanso semanal remunerado sobre Adicional Hora Noturna Reduzida </t>
  </si>
  <si>
    <t>Assembleia Legislativa do Estado do Amapá - SEDE</t>
  </si>
  <si>
    <t>Rádio /TV Legislativa Canal Digital</t>
  </si>
  <si>
    <t>Divisão de Transporte, Material e Patrimônio da Assembleia Legislativa do Estado do Amapá</t>
  </si>
  <si>
    <t>Vigilância Desarmada
12x36 h</t>
  </si>
  <si>
    <t>VALOR TOTAL DO CONTRATO</t>
  </si>
  <si>
    <t>Valor Total Mensal p/ Posto</t>
  </si>
  <si>
    <t>Valor Total Anual p/ Posto</t>
  </si>
  <si>
    <t>VALOR TOTAL DO SERVIÇO DE VIGILÂNCIA ARMADA E DESARMADA</t>
  </si>
  <si>
    <t>Custo Total</t>
  </si>
  <si>
    <r>
      <rPr>
        <b/>
        <sz val="11"/>
        <rFont val="Aptos"/>
      </rPr>
      <t>Guarda-chuva</t>
    </r>
    <r>
      <rPr>
        <sz val="11"/>
        <rFont val="Aptos"/>
        <family val="2"/>
      </rPr>
      <t xml:space="preserve"> automático telescópio com haste em Fibra de Vidro 14mm e empunhadura em EVA, com dimensões aberto de 130x100cm</t>
    </r>
  </si>
  <si>
    <r>
      <rPr>
        <b/>
        <sz val="11"/>
        <rFont val="Aptos"/>
      </rPr>
      <t>Espargidor de agente químico</t>
    </r>
    <r>
      <rPr>
        <sz val="11"/>
        <rFont val="Aptos"/>
        <family val="2"/>
      </rPr>
      <t xml:space="preserve"> lacrimogêneo (CS ou OC) de até 70g</t>
    </r>
  </si>
  <si>
    <r>
      <rPr>
        <b/>
        <sz val="11"/>
        <rFont val="Aptos"/>
      </rPr>
      <t>Tonfa Fixa</t>
    </r>
    <r>
      <rPr>
        <sz val="11"/>
        <rFont val="Aptos"/>
        <family val="2"/>
      </rPr>
      <t>, em fibra plástica com punho 58 cm. (Cassetete)</t>
    </r>
  </si>
  <si>
    <r>
      <rPr>
        <b/>
        <sz val="11"/>
        <rFont val="Aptos"/>
      </rPr>
      <t>Munição</t>
    </r>
    <r>
      <rPr>
        <sz val="11"/>
        <rFont val="Aptos"/>
        <family val="2"/>
      </rPr>
      <t xml:space="preserve"> Calibre .38, ponta oca*.</t>
    </r>
  </si>
  <si>
    <t>Intervalo Intrajornada Indenizatório (Adicional de Intervalo)*</t>
  </si>
  <si>
    <t>*Os intervalos para repouso ou alimentação indenizado Art. 71, § 4º da CLT, posto que suprimido em razão do histórico desta unidade não haver rendição.</t>
  </si>
  <si>
    <t>Módulo 3 - Provisão para Rescisão  (Base de cáclculo para Modulo 3 = (Remuneração + SUBMÓDULO 2.1)</t>
  </si>
  <si>
    <t>12 MESES</t>
  </si>
  <si>
    <t>AMAPÁ - AP</t>
  </si>
  <si>
    <t xml:space="preserve"> </t>
  </si>
  <si>
    <t>TOTAL</t>
  </si>
  <si>
    <t>MÓDULO 1</t>
  </si>
  <si>
    <t>MÓDULO 2.1</t>
  </si>
  <si>
    <r>
      <t xml:space="preserve">SAT </t>
    </r>
    <r>
      <rPr>
        <sz val="10"/>
        <color rgb="FFFF0000"/>
        <rFont val="Times New Roman"/>
        <family val="1"/>
      </rPr>
      <t xml:space="preserve"> (+ FAP de 0,5 a 2,0) (VARIAÇÃO: 0,5% a 6%)</t>
    </r>
  </si>
  <si>
    <r>
      <t>Submódulo 2.3 - Benefícios Mensais e Diários</t>
    </r>
    <r>
      <rPr>
        <b/>
        <sz val="10"/>
        <color rgb="FFFF0000"/>
        <rFont val="Times New Roman"/>
        <family val="1"/>
      </rPr>
      <t xml:space="preserve"> "E OUTRAS VERBAS NÃO SALARIAIS"</t>
    </r>
  </si>
  <si>
    <t>MÓDULO 2</t>
  </si>
  <si>
    <t>BASE DE CÁLCULO PARA O MÓDULO 3 = MÓDULO 1 + MÓDULO 2</t>
  </si>
  <si>
    <t>BASE DE CÁLCULO PARA O MÓDULO 2.2 = MÓDULO 1 + MÓDULO 2.1</t>
  </si>
  <si>
    <t>BASE DE CÁLCULO PARA O MÓDULO 4 = MÓDULO 1 + MÓDULO 2 + MÓDULO 3</t>
  </si>
  <si>
    <t>MÓDULO 3</t>
  </si>
  <si>
    <t>TOTAL DO MÓDULO 2</t>
  </si>
  <si>
    <t>TOTAL DO MÓDULO 3</t>
  </si>
  <si>
    <t>Módulo 4 - Custo de Reposição do Profissional ausente (Substituto)</t>
  </si>
  <si>
    <t>MÓDULO 4</t>
  </si>
  <si>
    <t>MÓDULO 5</t>
  </si>
  <si>
    <t>BASE DE CÁLCULO PARA O MÓDULO 6 = MÓDULO 1 + MÓDULO 2 + MÓDULO 3 + MÓDULO 4 + MÓDULO 5</t>
  </si>
  <si>
    <t>TOTAL DO MÓDULO 4</t>
  </si>
  <si>
    <t>TOTAL DO MÓDULO 5</t>
  </si>
  <si>
    <t>TOTAL DO MÓDULO 6</t>
  </si>
  <si>
    <t>Total do Submódulo 2.2</t>
  </si>
  <si>
    <t>Total do Submódulo 2.1</t>
  </si>
  <si>
    <t>Total do Submódulo 2.3</t>
  </si>
  <si>
    <t>Módulo 4 - Custo de Reposição do Profissional ausente (substituto) BCCPA</t>
  </si>
  <si>
    <t>ANEXO III – PLANILHAS AUXILIARES - EQUIPAMENTOS</t>
  </si>
  <si>
    <t>ANEXO I – PLANILHAS AUXILIARES - UNIFORMES</t>
  </si>
  <si>
    <t xml:space="preserve">Local do Posto </t>
  </si>
  <si>
    <t>Valor Total Mensal dos Postos</t>
  </si>
  <si>
    <t>Valor Total Anual dos Postos</t>
  </si>
  <si>
    <t>TOTAIS RADIO/TV</t>
  </si>
  <si>
    <t>TOTAIS DIVISÕES</t>
  </si>
  <si>
    <t>TOTAIS ALAP SEDE</t>
  </si>
  <si>
    <t>Camisa de abotoar, confeccionada em tecido brim, 2 bolsos dianteiros (de abotoar/velcro), manga curta, com lapela nos ombros, na cor padrão da empresa.</t>
  </si>
  <si>
    <t>Cinto preto, em nylon com fivela de metal, 1,20m de comprimento.</t>
  </si>
  <si>
    <t>Capa para chuva em PVC, tamanho G, cor amarela.</t>
  </si>
  <si>
    <t>Crachá, confeccionado em PVC, com presilhas em metal e prendedor em silicone, tamanho padrão.</t>
  </si>
  <si>
    <t>Qtd. de Postos</t>
  </si>
  <si>
    <t>Lanterna, lâmpada de LED, com capacidade para três pilhas (AAA), não recarregável.</t>
  </si>
  <si>
    <t>Valor Total Mensal p/ Funcionário</t>
  </si>
  <si>
    <t>ANEXO II – PLANILHAS AUXILIARES - MATERIAIS</t>
  </si>
  <si>
    <t>TOTAIS</t>
  </si>
  <si>
    <t>Qtd. De Vigilantes p/ Postos</t>
  </si>
  <si>
    <t>Custo Mensal dos Postos</t>
  </si>
  <si>
    <t>Custo Anual dos Postos</t>
  </si>
  <si>
    <t>00/00/2026</t>
  </si>
  <si>
    <t>PREGÃO ELETRÔNICO Nº 90002/2026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</si>
</sst>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\ * #,##0.00_-;\-&quot;R$&quot;\ * #,##0.00_-;_-&quot;R$&quot;\ * &quot;-&quot;??_-;_-@"/>
    <numFmt numFmtId="165" formatCode="0.000%"/>
    <numFmt numFmtId="166" formatCode="_-&quot;R$&quot;\ * #,##0.00_-;\-&quot;R$&quot;\ * #,##0.00_-;_-&quot;R$&quot;\ * &quot;-&quot;???_-;_-@"/>
  </numFmts>
  <fonts count="78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</font>
    <font>
      <sz val="11"/>
      <name val="Calibri"/>
    </font>
    <font>
      <sz val="10"/>
      <color rgb="FF000000"/>
      <name val="Times New Roman"/>
    </font>
    <font>
      <b/>
      <sz val="10"/>
      <color rgb="FF000000"/>
      <name val="Times New Roman"/>
    </font>
    <font>
      <sz val="10"/>
      <color theme="1"/>
      <name val="Times New Roman"/>
    </font>
    <font>
      <sz val="11"/>
      <color theme="1"/>
      <name val="Calibri"/>
    </font>
    <font>
      <b/>
      <sz val="10"/>
      <color rgb="FFFFFFFF"/>
      <name val="Times New Roman"/>
    </font>
    <font>
      <sz val="8"/>
      <color rgb="FF000000"/>
      <name val="Times New Roman"/>
    </font>
    <font>
      <b/>
      <sz val="10"/>
      <color theme="0"/>
      <name val="Times New Roman"/>
    </font>
    <font>
      <sz val="8"/>
      <color theme="1"/>
      <name val="Times New Roman"/>
    </font>
    <font>
      <sz val="8"/>
      <color theme="1"/>
      <name val="Calibri"/>
    </font>
    <font>
      <sz val="10"/>
      <color rgb="FFFF0000"/>
      <name val="Times New Roman"/>
    </font>
    <font>
      <sz val="11"/>
      <color theme="1"/>
      <name val="Calibri"/>
    </font>
    <font>
      <b/>
      <sz val="10"/>
      <color rgb="FF202124"/>
      <name val="Times New Roman"/>
    </font>
    <font>
      <sz val="10"/>
      <color rgb="FF202124"/>
      <name val="Times New Roman"/>
    </font>
    <font>
      <sz val="8"/>
      <color rgb="FF999999"/>
      <name val="Times New Roman"/>
    </font>
    <font>
      <sz val="11"/>
      <color theme="1"/>
      <name val="Calibri"/>
      <scheme val="minor"/>
    </font>
    <font>
      <sz val="12"/>
      <color rgb="FF000000"/>
      <name val="Calibri"/>
    </font>
    <font>
      <sz val="12"/>
      <color theme="1"/>
      <name val="Calibri"/>
    </font>
    <font>
      <b/>
      <sz val="10"/>
      <color rgb="FF980000"/>
      <name val="Times New Roman"/>
    </font>
    <font>
      <sz val="10"/>
      <color rgb="FFFF0000"/>
      <name val="Times New Roman"/>
      <family val="1"/>
    </font>
    <font>
      <sz val="10"/>
      <color rgb="FF0070C0"/>
      <name val="Times New Roman"/>
      <family val="1"/>
    </font>
    <font>
      <sz val="10"/>
      <color rgb="FF000000"/>
      <name val="Times New Roman"/>
      <family val="1"/>
    </font>
    <font>
      <sz val="8"/>
      <color rgb="FF000000"/>
      <name val="Times New Roman"/>
      <family val="1"/>
    </font>
    <font>
      <sz val="8"/>
      <name val="Calibri"/>
      <family val="2"/>
      <scheme val="minor"/>
    </font>
    <font>
      <sz val="11"/>
      <color theme="1"/>
      <name val="Calibri"/>
      <family val="2"/>
    </font>
    <font>
      <b/>
      <sz val="16"/>
      <name val="Aptos"/>
      <family val="2"/>
    </font>
    <font>
      <sz val="11"/>
      <color theme="1"/>
      <name val="Aptos"/>
      <family val="2"/>
    </font>
    <font>
      <b/>
      <sz val="11"/>
      <name val="Aptos"/>
      <family val="2"/>
    </font>
    <font>
      <sz val="11"/>
      <name val="Aptos"/>
      <family val="2"/>
    </font>
    <font>
      <b/>
      <sz val="10"/>
      <name val="Aptos"/>
      <family val="2"/>
    </font>
    <font>
      <sz val="8"/>
      <name val="Aptos"/>
      <family val="2"/>
    </font>
    <font>
      <sz val="10"/>
      <color theme="1"/>
      <name val="Aptos"/>
      <family val="2"/>
    </font>
    <font>
      <b/>
      <sz val="11"/>
      <color theme="1"/>
      <name val="Aptos"/>
      <family val="2"/>
    </font>
    <font>
      <sz val="10"/>
      <name val="Arial"/>
      <family val="2"/>
    </font>
    <font>
      <sz val="10"/>
      <name val="Aptos"/>
      <family val="2"/>
    </font>
    <font>
      <b/>
      <sz val="12"/>
      <name val="Aptos"/>
      <family val="2"/>
    </font>
    <font>
      <sz val="10"/>
      <color rgb="FFFF0000"/>
      <name val="Aptos"/>
      <family val="2"/>
    </font>
    <font>
      <sz val="12"/>
      <name val="Aptos"/>
      <family val="2"/>
    </font>
    <font>
      <sz val="12"/>
      <color theme="1"/>
      <name val="Aptos"/>
      <family val="2"/>
    </font>
    <font>
      <sz val="11"/>
      <name val="Calibri"/>
      <family val="2"/>
    </font>
    <font>
      <b/>
      <sz val="10"/>
      <color theme="0"/>
      <name val="Times New Roman"/>
      <family val="1"/>
    </font>
    <font>
      <sz val="10"/>
      <color rgb="FF202124"/>
      <name val="Times New Roman"/>
      <family val="1"/>
    </font>
    <font>
      <b/>
      <sz val="10"/>
      <color rgb="FF202124"/>
      <name val="Times New Roman"/>
      <family val="1"/>
    </font>
    <font>
      <sz val="11"/>
      <color theme="1" tint="0.499984740745262"/>
      <name val="Calibri"/>
      <family val="2"/>
    </font>
    <font>
      <sz val="10"/>
      <color theme="1" tint="0.499984740745262"/>
      <name val="Times New Roman"/>
      <family val="1"/>
    </font>
    <font>
      <b/>
      <sz val="10"/>
      <color theme="1"/>
      <name val="Times New Roman"/>
      <family val="1"/>
    </font>
    <font>
      <b/>
      <sz val="10"/>
      <color rgb="FF980000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9"/>
      <color rgb="FF000000"/>
      <name val="Arial"/>
      <family val="2"/>
    </font>
    <font>
      <sz val="8"/>
      <color theme="1"/>
      <name val="Times New Roman"/>
      <family val="1"/>
    </font>
    <font>
      <sz val="8"/>
      <color theme="1"/>
      <name val="Calibri"/>
      <family val="2"/>
    </font>
    <font>
      <b/>
      <sz val="10"/>
      <color rgb="FFFFFFFF"/>
      <name val="Times New Roman"/>
      <family val="1"/>
    </font>
    <font>
      <sz val="8"/>
      <color rgb="FF999999"/>
      <name val="Times New Roman"/>
      <family val="1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1"/>
      <name val="Aptos"/>
    </font>
    <font>
      <sz val="11"/>
      <name val="Aptos"/>
    </font>
    <font>
      <sz val="10"/>
      <name val="Times New Roman"/>
      <family val="1"/>
    </font>
    <font>
      <b/>
      <sz val="11"/>
      <color rgb="FFC00000"/>
      <name val="Aptos"/>
    </font>
    <font>
      <b/>
      <sz val="11"/>
      <color rgb="FFC00000"/>
      <name val="Calibri"/>
      <family val="2"/>
      <scheme val="minor"/>
    </font>
    <font>
      <sz val="8"/>
      <name val="Calibri"/>
      <family val="2"/>
    </font>
    <font>
      <sz val="8"/>
      <name val="Times New Roman"/>
      <family val="1"/>
    </font>
    <font>
      <b/>
      <sz val="9"/>
      <color theme="0"/>
      <name val="Times New Roman"/>
      <family val="1"/>
    </font>
    <font>
      <b/>
      <sz val="10"/>
      <color theme="0"/>
      <name val="Calibri"/>
      <family val="2"/>
    </font>
    <font>
      <b/>
      <sz val="11"/>
      <color theme="0"/>
      <name val="Calibri"/>
      <family val="2"/>
    </font>
    <font>
      <b/>
      <sz val="10"/>
      <color rgb="FFFF0000"/>
      <name val="Times New Roman"/>
      <family val="1"/>
    </font>
    <font>
      <b/>
      <sz val="9"/>
      <color rgb="FF000000"/>
      <name val="Times New Roman"/>
      <family val="1"/>
    </font>
    <font>
      <sz val="9"/>
      <name val="Calibri"/>
      <family val="2"/>
    </font>
    <font>
      <b/>
      <sz val="12"/>
      <color theme="4"/>
      <name val="Calibri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sz val="12"/>
      <color theme="1" tint="0.34998626667073579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8496B0"/>
        <bgColor rgb="FF8496B0"/>
      </patternFill>
    </fill>
    <fill>
      <patternFill patternType="solid">
        <fgColor rgb="FFFFFFFF"/>
        <bgColor rgb="FFFFFFFF"/>
      </patternFill>
    </fill>
    <fill>
      <patternFill patternType="solid">
        <fgColor rgb="FFADB9CA"/>
        <bgColor rgb="FFADB9CA"/>
      </patternFill>
    </fill>
    <fill>
      <patternFill patternType="solid">
        <fgColor rgb="FFDADADA"/>
        <bgColor rgb="FFDADADA"/>
      </patternFill>
    </fill>
    <fill>
      <patternFill patternType="solid">
        <fgColor rgb="FF7B7B7B"/>
        <bgColor rgb="FF7B7B7B"/>
      </patternFill>
    </fill>
    <fill>
      <patternFill patternType="solid">
        <fgColor rgb="FFC8C8C8"/>
        <bgColor rgb="FFC8C8C8"/>
      </patternFill>
    </fill>
    <fill>
      <patternFill patternType="solid">
        <fgColor rgb="FFD6DCE4"/>
        <bgColor rgb="FFD6DCE4"/>
      </patternFill>
    </fill>
    <fill>
      <patternFill patternType="solid">
        <fgColor rgb="FF525252"/>
        <bgColor rgb="FF525252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rgb="FFDADADA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</fills>
  <borders count="7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499984740745262"/>
      </left>
      <right style="thin">
        <color theme="0" tint="-0.249977111117893"/>
      </right>
      <top style="thin">
        <color theme="0" tint="-0.499984740745262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499984740745262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499984740745262"/>
      </right>
      <top style="thin">
        <color theme="0" tint="-0.499984740745262"/>
      </top>
      <bottom style="thin">
        <color theme="0" tint="-0.249977111117893"/>
      </bottom>
      <diagonal/>
    </border>
    <border>
      <left style="thin">
        <color theme="0" tint="-0.499984740745262"/>
      </left>
      <right style="thin">
        <color theme="0" tint="-0.249977111117893"/>
      </right>
      <top style="thin">
        <color theme="0" tint="-0.249977111117893"/>
      </top>
      <bottom style="thin">
        <color theme="0" tint="-0.499984740745262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499984740745262"/>
      </bottom>
      <diagonal/>
    </border>
    <border>
      <left style="thin">
        <color theme="0" tint="-0.249977111117893"/>
      </left>
      <right style="thin">
        <color theme="0" tint="-0.499984740745262"/>
      </right>
      <top style="thin">
        <color theme="0" tint="-0.249977111117893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499984740745262"/>
      </right>
      <top style="thin">
        <color theme="0" tint="-0.249977111117893"/>
      </top>
      <bottom style="thin">
        <color theme="0" tint="-0.249977111117893"/>
      </bottom>
      <diagonal/>
    </border>
  </borders>
  <cellStyleXfs count="6">
    <xf numFmtId="0" fontId="0" fillId="0" borderId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41"/>
    <xf numFmtId="0" fontId="1" fillId="0" borderId="41"/>
    <xf numFmtId="0" fontId="36" fillId="0" borderId="41"/>
  </cellStyleXfs>
  <cellXfs count="438">
    <xf numFmtId="0" fontId="0" fillId="0" borderId="0" xfId="0"/>
    <xf numFmtId="0" fontId="2" fillId="3" borderId="4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49" fontId="6" fillId="0" borderId="10" xfId="0" applyNumberFormat="1" applyFont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0" fontId="5" fillId="5" borderId="7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left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vertical="center" wrapText="1"/>
    </xf>
    <xf numFmtId="165" fontId="4" fillId="0" borderId="14" xfId="0" applyNumberFormat="1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164" fontId="5" fillId="2" borderId="10" xfId="0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left" vertical="center" wrapText="1"/>
    </xf>
    <xf numFmtId="10" fontId="4" fillId="0" borderId="14" xfId="0" applyNumberFormat="1" applyFont="1" applyBorder="1" applyAlignment="1">
      <alignment horizontal="center" vertical="center" wrapText="1"/>
    </xf>
    <xf numFmtId="10" fontId="5" fillId="8" borderId="14" xfId="0" applyNumberFormat="1" applyFont="1" applyFill="1" applyBorder="1" applyAlignment="1">
      <alignment horizontal="center" vertical="center" wrapText="1"/>
    </xf>
    <xf numFmtId="164" fontId="5" fillId="8" borderId="10" xfId="0" applyNumberFormat="1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9" fontId="13" fillId="0" borderId="10" xfId="0" applyNumberFormat="1" applyFont="1" applyBorder="1" applyAlignment="1">
      <alignment horizontal="center" vertical="center" wrapText="1"/>
    </xf>
    <xf numFmtId="164" fontId="4" fillId="0" borderId="19" xfId="0" applyNumberFormat="1" applyFont="1" applyBorder="1" applyAlignment="1">
      <alignment horizontal="center" vertical="center" wrapText="1"/>
    </xf>
    <xf numFmtId="0" fontId="14" fillId="0" borderId="5" xfId="0" applyFont="1" applyBorder="1"/>
    <xf numFmtId="0" fontId="5" fillId="7" borderId="7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left" vertical="center" wrapText="1"/>
    </xf>
    <xf numFmtId="0" fontId="5" fillId="7" borderId="14" xfId="0" applyFont="1" applyFill="1" applyBorder="1" applyAlignment="1">
      <alignment horizontal="center" vertical="center" wrapText="1"/>
    </xf>
    <xf numFmtId="166" fontId="4" fillId="0" borderId="10" xfId="0" applyNumberFormat="1" applyFont="1" applyBorder="1" applyAlignment="1">
      <alignment horizontal="center" vertical="center" wrapText="1"/>
    </xf>
    <xf numFmtId="10" fontId="4" fillId="0" borderId="14" xfId="0" applyNumberFormat="1" applyFont="1" applyBorder="1" applyAlignment="1">
      <alignment vertical="center" wrapText="1"/>
    </xf>
    <xf numFmtId="165" fontId="4" fillId="0" borderId="14" xfId="0" applyNumberFormat="1" applyFont="1" applyBorder="1" applyAlignment="1">
      <alignment horizontal="center" vertical="center" wrapText="1"/>
    </xf>
    <xf numFmtId="10" fontId="5" fillId="2" borderId="14" xfId="0" applyNumberFormat="1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15" fillId="5" borderId="14" xfId="0" applyFont="1" applyFill="1" applyBorder="1" applyAlignment="1">
      <alignment horizontal="left" vertical="center" wrapText="1"/>
    </xf>
    <xf numFmtId="0" fontId="15" fillId="5" borderId="14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 wrapText="1"/>
    </xf>
    <xf numFmtId="10" fontId="16" fillId="0" borderId="14" xfId="0" applyNumberFormat="1" applyFont="1" applyBorder="1" applyAlignment="1">
      <alignment horizontal="center" vertical="center" wrapText="1"/>
    </xf>
    <xf numFmtId="166" fontId="16" fillId="0" borderId="10" xfId="0" applyNumberFormat="1" applyFont="1" applyBorder="1" applyAlignment="1">
      <alignment horizontal="center" vertical="center" wrapText="1"/>
    </xf>
    <xf numFmtId="10" fontId="2" fillId="8" borderId="14" xfId="0" applyNumberFormat="1" applyFont="1" applyFill="1" applyBorder="1" applyAlignment="1">
      <alignment horizontal="center" vertical="center" wrapText="1"/>
    </xf>
    <xf numFmtId="166" fontId="2" fillId="8" borderId="10" xfId="0" applyNumberFormat="1" applyFont="1" applyFill="1" applyBorder="1" applyAlignment="1">
      <alignment horizontal="center" vertical="center" wrapText="1"/>
    </xf>
    <xf numFmtId="165" fontId="6" fillId="0" borderId="14" xfId="0" applyNumberFormat="1" applyFont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 vertical="center" wrapText="1"/>
    </xf>
    <xf numFmtId="165" fontId="2" fillId="2" borderId="14" xfId="0" applyNumberFormat="1" applyFont="1" applyFill="1" applyBorder="1" applyAlignment="1">
      <alignment horizontal="center" vertical="center" wrapText="1"/>
    </xf>
    <xf numFmtId="164" fontId="2" fillId="8" borderId="10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65" fontId="5" fillId="5" borderId="20" xfId="0" applyNumberFormat="1" applyFont="1" applyFill="1" applyBorder="1" applyAlignment="1">
      <alignment horizontal="center" vertical="center" wrapText="1"/>
    </xf>
    <xf numFmtId="0" fontId="5" fillId="7" borderId="21" xfId="0" applyFont="1" applyFill="1" applyBorder="1" applyAlignment="1">
      <alignment horizontal="center" vertical="center" wrapText="1"/>
    </xf>
    <xf numFmtId="0" fontId="5" fillId="7" borderId="22" xfId="0" applyFont="1" applyFill="1" applyBorder="1" applyAlignment="1">
      <alignment horizontal="left" vertical="center" wrapText="1"/>
    </xf>
    <xf numFmtId="0" fontId="5" fillId="7" borderId="22" xfId="0" applyFont="1" applyFill="1" applyBorder="1" applyAlignment="1">
      <alignment horizontal="center" vertical="center" wrapText="1"/>
    </xf>
    <xf numFmtId="0" fontId="5" fillId="7" borderId="23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left" vertical="center" wrapText="1"/>
    </xf>
    <xf numFmtId="164" fontId="4" fillId="0" borderId="18" xfId="0" applyNumberFormat="1" applyFont="1" applyBorder="1" applyAlignment="1">
      <alignment horizontal="center" vertical="center" wrapText="1"/>
    </xf>
    <xf numFmtId="0" fontId="7" fillId="0" borderId="24" xfId="0" applyFont="1" applyBorder="1" applyAlignment="1">
      <alignment vertical="top" wrapText="1"/>
    </xf>
    <xf numFmtId="10" fontId="5" fillId="5" borderId="22" xfId="0" applyNumberFormat="1" applyFont="1" applyFill="1" applyBorder="1" applyAlignment="1">
      <alignment horizontal="center" vertical="center" wrapText="1"/>
    </xf>
    <xf numFmtId="164" fontId="4" fillId="5" borderId="23" xfId="0" applyNumberFormat="1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164" fontId="2" fillId="4" borderId="31" xfId="0" applyNumberFormat="1" applyFont="1" applyFill="1" applyBorder="1" applyAlignment="1">
      <alignment horizontal="center"/>
    </xf>
    <xf numFmtId="164" fontId="2" fillId="2" borderId="34" xfId="0" applyNumberFormat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164" fontId="17" fillId="12" borderId="10" xfId="0" applyNumberFormat="1" applyFont="1" applyFill="1" applyBorder="1" applyAlignment="1">
      <alignment horizontal="center"/>
    </xf>
    <xf numFmtId="0" fontId="4" fillId="11" borderId="24" xfId="0" applyFont="1" applyFill="1" applyBorder="1" applyAlignment="1">
      <alignment horizontal="center" vertical="center" wrapText="1"/>
    </xf>
    <xf numFmtId="0" fontId="4" fillId="11" borderId="25" xfId="0" applyFont="1" applyFill="1" applyBorder="1" applyAlignment="1">
      <alignment horizontal="left" vertical="center" wrapText="1"/>
    </xf>
    <xf numFmtId="164" fontId="4" fillId="11" borderId="18" xfId="0" applyNumberFormat="1" applyFont="1" applyFill="1" applyBorder="1" applyAlignment="1">
      <alignment horizontal="center" vertical="center" wrapText="1"/>
    </xf>
    <xf numFmtId="0" fontId="28" fillId="0" borderId="41" xfId="3" applyFont="1" applyAlignment="1">
      <alignment vertical="center"/>
    </xf>
    <xf numFmtId="0" fontId="29" fillId="0" borderId="41" xfId="3" applyFont="1"/>
    <xf numFmtId="0" fontId="30" fillId="0" borderId="41" xfId="3" applyFont="1" applyAlignment="1">
      <alignment horizontal="left" vertical="center"/>
    </xf>
    <xf numFmtId="0" fontId="31" fillId="0" borderId="41" xfId="3" applyFont="1" applyAlignment="1">
      <alignment horizontal="center" vertical="center"/>
    </xf>
    <xf numFmtId="0" fontId="32" fillId="0" borderId="41" xfId="3" applyFont="1" applyAlignment="1">
      <alignment horizontal="left" vertical="center"/>
    </xf>
    <xf numFmtId="0" fontId="34" fillId="0" borderId="41" xfId="4" applyFont="1"/>
    <xf numFmtId="0" fontId="30" fillId="0" borderId="41" xfId="4" applyFont="1" applyAlignment="1">
      <alignment vertical="center"/>
    </xf>
    <xf numFmtId="0" fontId="29" fillId="0" borderId="41" xfId="4" applyFont="1"/>
    <xf numFmtId="0" fontId="34" fillId="0" borderId="41" xfId="4" applyFont="1" applyAlignment="1">
      <alignment vertical="center"/>
    </xf>
    <xf numFmtId="10" fontId="37" fillId="0" borderId="0" xfId="2" applyNumberFormat="1" applyFont="1" applyAlignment="1">
      <alignment vertical="center"/>
    </xf>
    <xf numFmtId="0" fontId="29" fillId="0" borderId="41" xfId="4" applyFont="1" applyAlignment="1">
      <alignment vertical="center"/>
    </xf>
    <xf numFmtId="0" fontId="31" fillId="0" borderId="47" xfId="5" applyFont="1" applyBorder="1" applyAlignment="1">
      <alignment horizontal="center" vertical="center"/>
    </xf>
    <xf numFmtId="0" fontId="31" fillId="0" borderId="47" xfId="5" applyFont="1" applyBorder="1" applyAlignment="1">
      <alignment horizontal="justify" vertical="center" wrapText="1"/>
    </xf>
    <xf numFmtId="0" fontId="29" fillId="0" borderId="47" xfId="5" applyFont="1" applyBorder="1" applyAlignment="1">
      <alignment horizontal="center" vertical="center"/>
    </xf>
    <xf numFmtId="44" fontId="31" fillId="0" borderId="47" xfId="5" applyNumberFormat="1" applyFont="1" applyBorder="1" applyAlignment="1">
      <alignment vertical="center"/>
    </xf>
    <xf numFmtId="44" fontId="34" fillId="0" borderId="41" xfId="4" applyNumberFormat="1" applyFont="1" applyAlignment="1">
      <alignment vertical="center"/>
    </xf>
    <xf numFmtId="0" fontId="29" fillId="0" borderId="47" xfId="4" applyFont="1" applyBorder="1" applyAlignment="1">
      <alignment horizontal="justify" vertical="center"/>
    </xf>
    <xf numFmtId="0" fontId="31" fillId="0" borderId="47" xfId="5" applyFont="1" applyBorder="1" applyAlignment="1">
      <alignment horizontal="justify" vertical="center"/>
    </xf>
    <xf numFmtId="44" fontId="30" fillId="0" borderId="47" xfId="5" applyNumberFormat="1" applyFont="1" applyBorder="1" applyAlignment="1">
      <alignment vertical="center"/>
    </xf>
    <xf numFmtId="0" fontId="30" fillId="0" borderId="47" xfId="5" applyFont="1" applyBorder="1" applyAlignment="1">
      <alignment horizontal="center" vertical="center"/>
    </xf>
    <xf numFmtId="44" fontId="30" fillId="0" borderId="41" xfId="5" applyNumberFormat="1" applyFont="1" applyAlignment="1">
      <alignment vertical="center"/>
    </xf>
    <xf numFmtId="0" fontId="39" fillId="0" borderId="41" xfId="4" applyFont="1" applyAlignment="1">
      <alignment vertical="center"/>
    </xf>
    <xf numFmtId="0" fontId="30" fillId="0" borderId="41" xfId="5" applyFont="1" applyAlignment="1">
      <alignment horizontal="center" vertical="center"/>
    </xf>
    <xf numFmtId="43" fontId="40" fillId="0" borderId="41" xfId="5" applyNumberFormat="1" applyFont="1" applyAlignment="1">
      <alignment horizontal="center" vertical="center"/>
    </xf>
    <xf numFmtId="43" fontId="40" fillId="0" borderId="41" xfId="5" applyNumberFormat="1" applyFont="1" applyAlignment="1">
      <alignment vertical="center"/>
    </xf>
    <xf numFmtId="0" fontId="31" fillId="0" borderId="41" xfId="5" applyFont="1" applyAlignment="1">
      <alignment horizontal="center" vertical="center"/>
    </xf>
    <xf numFmtId="0" fontId="30" fillId="14" borderId="46" xfId="5" applyFont="1" applyFill="1" applyBorder="1" applyAlignment="1">
      <alignment horizontal="center" vertical="center" wrapText="1"/>
    </xf>
    <xf numFmtId="0" fontId="30" fillId="14" borderId="47" xfId="5" applyFont="1" applyFill="1" applyBorder="1" applyAlignment="1">
      <alignment horizontal="center" vertical="center" wrapText="1"/>
    </xf>
    <xf numFmtId="0" fontId="30" fillId="14" borderId="48" xfId="5" applyFont="1" applyFill="1" applyBorder="1" applyAlignment="1">
      <alignment horizontal="center" vertical="center" wrapText="1"/>
    </xf>
    <xf numFmtId="0" fontId="30" fillId="14" borderId="49" xfId="5" applyFont="1" applyFill="1" applyBorder="1" applyAlignment="1">
      <alignment horizontal="center" vertical="center" wrapText="1"/>
    </xf>
    <xf numFmtId="0" fontId="38" fillId="14" borderId="49" xfId="5" applyFont="1" applyFill="1" applyBorder="1" applyAlignment="1">
      <alignment horizontal="center" vertical="center" wrapText="1"/>
    </xf>
    <xf numFmtId="0" fontId="31" fillId="0" borderId="47" xfId="5" applyFont="1" applyBorder="1" applyAlignment="1">
      <alignment horizontal="left" vertical="center" wrapText="1"/>
    </xf>
    <xf numFmtId="0" fontId="31" fillId="0" borderId="47" xfId="5" applyFont="1" applyBorder="1" applyAlignment="1">
      <alignment horizontal="center" vertical="center" wrapText="1"/>
    </xf>
    <xf numFmtId="0" fontId="30" fillId="0" borderId="47" xfId="5" applyFont="1" applyBorder="1" applyAlignment="1">
      <alignment horizontal="right" vertical="center"/>
    </xf>
    <xf numFmtId="44" fontId="18" fillId="0" borderId="47" xfId="1" applyBorder="1" applyAlignment="1">
      <alignment horizontal="center" vertical="center"/>
    </xf>
    <xf numFmtId="9" fontId="18" fillId="0" borderId="47" xfId="2" applyBorder="1" applyAlignment="1">
      <alignment horizontal="center" vertical="center" wrapText="1"/>
    </xf>
    <xf numFmtId="1" fontId="30" fillId="0" borderId="47" xfId="5" applyNumberFormat="1" applyFont="1" applyBorder="1" applyAlignment="1">
      <alignment horizontal="center" vertical="center"/>
    </xf>
    <xf numFmtId="44" fontId="39" fillId="0" borderId="41" xfId="4" applyNumberFormat="1" applyFont="1" applyAlignment="1">
      <alignment vertical="center"/>
    </xf>
    <xf numFmtId="0" fontId="44" fillId="0" borderId="14" xfId="0" applyFont="1" applyBorder="1" applyAlignment="1">
      <alignment horizontal="left" vertical="center" wrapText="1"/>
    </xf>
    <xf numFmtId="164" fontId="24" fillId="0" borderId="10" xfId="0" applyNumberFormat="1" applyFont="1" applyBorder="1" applyAlignment="1">
      <alignment horizontal="center" vertical="center" wrapText="1"/>
    </xf>
    <xf numFmtId="164" fontId="17" fillId="12" borderId="37" xfId="0" applyNumberFormat="1" applyFont="1" applyFill="1" applyBorder="1" applyAlignment="1">
      <alignment horizontal="center"/>
    </xf>
    <xf numFmtId="0" fontId="48" fillId="3" borderId="4" xfId="0" applyFont="1" applyFill="1" applyBorder="1" applyAlignment="1">
      <alignment horizontal="center"/>
    </xf>
    <xf numFmtId="0" fontId="24" fillId="0" borderId="7" xfId="0" applyFont="1" applyBorder="1" applyAlignment="1">
      <alignment horizontal="center" vertical="center" wrapText="1"/>
    </xf>
    <xf numFmtId="3" fontId="24" fillId="0" borderId="10" xfId="0" applyNumberFormat="1" applyFont="1" applyBorder="1" applyAlignment="1">
      <alignment horizontal="center" vertical="center" wrapText="1"/>
    </xf>
    <xf numFmtId="0" fontId="51" fillId="0" borderId="10" xfId="0" applyFont="1" applyBorder="1" applyAlignment="1">
      <alignment horizontal="center"/>
    </xf>
    <xf numFmtId="49" fontId="51" fillId="0" borderId="10" xfId="0" applyNumberFormat="1" applyFont="1" applyBorder="1" applyAlignment="1">
      <alignment horizontal="center"/>
    </xf>
    <xf numFmtId="164" fontId="51" fillId="0" borderId="10" xfId="0" applyNumberFormat="1" applyFont="1" applyBorder="1" applyAlignment="1">
      <alignment horizontal="center"/>
    </xf>
    <xf numFmtId="0" fontId="50" fillId="5" borderId="7" xfId="0" applyFont="1" applyFill="1" applyBorder="1" applyAlignment="1">
      <alignment horizontal="center" vertical="center" wrapText="1"/>
    </xf>
    <xf numFmtId="0" fontId="50" fillId="5" borderId="14" xfId="0" applyFont="1" applyFill="1" applyBorder="1" applyAlignment="1">
      <alignment horizontal="left" vertical="center" wrapText="1"/>
    </xf>
    <xf numFmtId="0" fontId="50" fillId="5" borderId="14" xfId="0" applyFont="1" applyFill="1" applyBorder="1" applyAlignment="1">
      <alignment horizontal="center" vertical="center" wrapText="1"/>
    </xf>
    <xf numFmtId="0" fontId="50" fillId="5" borderId="10" xfId="0" applyFont="1" applyFill="1" applyBorder="1" applyAlignment="1">
      <alignment horizontal="center" vertical="center" wrapText="1"/>
    </xf>
    <xf numFmtId="0" fontId="24" fillId="0" borderId="14" xfId="0" applyFont="1" applyBorder="1" applyAlignment="1">
      <alignment vertical="center" wrapText="1"/>
    </xf>
    <xf numFmtId="165" fontId="24" fillId="0" borderId="14" xfId="0" applyNumberFormat="1" applyFont="1" applyBorder="1" applyAlignment="1">
      <alignment vertical="center" wrapText="1"/>
    </xf>
    <xf numFmtId="164" fontId="24" fillId="10" borderId="10" xfId="0" applyNumberFormat="1" applyFont="1" applyFill="1" applyBorder="1" applyAlignment="1">
      <alignment horizontal="center" vertical="center" wrapText="1"/>
    </xf>
    <xf numFmtId="0" fontId="52" fillId="3" borderId="0" xfId="0" applyFont="1" applyFill="1"/>
    <xf numFmtId="0" fontId="24" fillId="0" borderId="35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left" vertical="center" wrapText="1"/>
    </xf>
    <xf numFmtId="164" fontId="24" fillId="0" borderId="37" xfId="0" applyNumberFormat="1" applyFont="1" applyBorder="1" applyAlignment="1">
      <alignment horizontal="center" vertical="center" wrapText="1"/>
    </xf>
    <xf numFmtId="164" fontId="50" fillId="2" borderId="19" xfId="0" applyNumberFormat="1" applyFont="1" applyFill="1" applyBorder="1" applyAlignment="1">
      <alignment horizontal="center" vertical="center" wrapText="1"/>
    </xf>
    <xf numFmtId="164" fontId="50" fillId="0" borderId="10" xfId="0" applyNumberFormat="1" applyFont="1" applyBorder="1" applyAlignment="1">
      <alignment horizontal="center" vertical="center" wrapText="1"/>
    </xf>
    <xf numFmtId="164" fontId="50" fillId="2" borderId="10" xfId="0" applyNumberFormat="1" applyFont="1" applyFill="1" applyBorder="1" applyAlignment="1">
      <alignment horizontal="center" vertical="center" wrapText="1"/>
    </xf>
    <xf numFmtId="0" fontId="25" fillId="0" borderId="29" xfId="0" applyFont="1" applyBorder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0" fontId="25" fillId="0" borderId="31" xfId="0" applyFont="1" applyBorder="1" applyAlignment="1">
      <alignment horizontal="center" vertical="center" wrapText="1"/>
    </xf>
    <xf numFmtId="0" fontId="50" fillId="5" borderId="15" xfId="0" applyFont="1" applyFill="1" applyBorder="1" applyAlignment="1">
      <alignment horizontal="left" vertical="center" wrapText="1"/>
    </xf>
    <xf numFmtId="0" fontId="24" fillId="0" borderId="15" xfId="0" applyFont="1" applyBorder="1" applyAlignment="1">
      <alignment vertical="center" wrapText="1"/>
    </xf>
    <xf numFmtId="10" fontId="24" fillId="0" borderId="14" xfId="0" applyNumberFormat="1" applyFont="1" applyBorder="1" applyAlignment="1">
      <alignment horizontal="center" vertical="center" wrapText="1"/>
    </xf>
    <xf numFmtId="10" fontId="50" fillId="8" borderId="14" xfId="0" applyNumberFormat="1" applyFont="1" applyFill="1" applyBorder="1" applyAlignment="1">
      <alignment horizontal="center" vertical="center" wrapText="1"/>
    </xf>
    <xf numFmtId="164" fontId="50" fillId="8" borderId="10" xfId="0" applyNumberFormat="1" applyFont="1" applyFill="1" applyBorder="1" applyAlignment="1">
      <alignment horizontal="center" vertical="center" wrapText="1"/>
    </xf>
    <xf numFmtId="0" fontId="24" fillId="0" borderId="14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center"/>
    </xf>
    <xf numFmtId="0" fontId="27" fillId="0" borderId="17" xfId="0" applyFont="1" applyBorder="1" applyAlignment="1">
      <alignment horizontal="center"/>
    </xf>
    <xf numFmtId="0" fontId="27" fillId="0" borderId="23" xfId="0" applyFont="1" applyBorder="1" applyAlignment="1">
      <alignment horizontal="center"/>
    </xf>
    <xf numFmtId="9" fontId="22" fillId="0" borderId="10" xfId="0" applyNumberFormat="1" applyFont="1" applyBorder="1" applyAlignment="1">
      <alignment horizontal="center" vertical="center" wrapText="1"/>
    </xf>
    <xf numFmtId="9" fontId="22" fillId="10" borderId="10" xfId="0" applyNumberFormat="1" applyFont="1" applyFill="1" applyBorder="1" applyAlignment="1">
      <alignment horizontal="center" vertical="center" wrapText="1"/>
    </xf>
    <xf numFmtId="164" fontId="24" fillId="10" borderId="19" xfId="0" applyNumberFormat="1" applyFont="1" applyFill="1" applyBorder="1" applyAlignment="1">
      <alignment horizontal="center" vertical="center" wrapText="1"/>
    </xf>
    <xf numFmtId="0" fontId="27" fillId="0" borderId="29" xfId="0" applyFont="1" applyBorder="1"/>
    <xf numFmtId="0" fontId="50" fillId="7" borderId="7" xfId="0" applyFont="1" applyFill="1" applyBorder="1" applyAlignment="1">
      <alignment horizontal="center" vertical="center" wrapText="1"/>
    </xf>
    <xf numFmtId="0" fontId="50" fillId="7" borderId="10" xfId="0" applyFont="1" applyFill="1" applyBorder="1" applyAlignment="1">
      <alignment horizontal="center" vertical="center" wrapText="1"/>
    </xf>
    <xf numFmtId="0" fontId="50" fillId="7" borderId="14" xfId="0" applyFont="1" applyFill="1" applyBorder="1" applyAlignment="1">
      <alignment horizontal="left" vertical="center" wrapText="1"/>
    </xf>
    <xf numFmtId="0" fontId="50" fillId="7" borderId="14" xfId="0" applyFont="1" applyFill="1" applyBorder="1" applyAlignment="1">
      <alignment horizontal="center" vertical="center" wrapText="1"/>
    </xf>
    <xf numFmtId="166" fontId="24" fillId="0" borderId="10" xfId="0" applyNumberFormat="1" applyFont="1" applyBorder="1" applyAlignment="1">
      <alignment horizontal="center" vertical="center" wrapText="1"/>
    </xf>
    <xf numFmtId="10" fontId="24" fillId="0" borderId="14" xfId="0" applyNumberFormat="1" applyFont="1" applyBorder="1" applyAlignment="1">
      <alignment vertical="center" wrapText="1"/>
    </xf>
    <xf numFmtId="165" fontId="24" fillId="0" borderId="14" xfId="0" applyNumberFormat="1" applyFont="1" applyBorder="1" applyAlignment="1">
      <alignment horizontal="center" vertical="center" wrapText="1"/>
    </xf>
    <xf numFmtId="10" fontId="50" fillId="2" borderId="14" xfId="0" applyNumberFormat="1" applyFont="1" applyFill="1" applyBorder="1" applyAlignment="1">
      <alignment horizontal="center" vertical="center" wrapText="1"/>
    </xf>
    <xf numFmtId="0" fontId="45" fillId="5" borderId="7" xfId="0" applyFont="1" applyFill="1" applyBorder="1" applyAlignment="1">
      <alignment horizontal="center" vertical="center" wrapText="1"/>
    </xf>
    <xf numFmtId="0" fontId="45" fillId="5" borderId="14" xfId="0" applyFont="1" applyFill="1" applyBorder="1" applyAlignment="1">
      <alignment horizontal="left" vertical="center" wrapText="1"/>
    </xf>
    <xf numFmtId="0" fontId="45" fillId="5" borderId="14" xfId="0" applyFont="1" applyFill="1" applyBorder="1" applyAlignment="1">
      <alignment horizontal="center" vertical="center" wrapText="1"/>
    </xf>
    <xf numFmtId="0" fontId="45" fillId="5" borderId="10" xfId="0" applyFont="1" applyFill="1" applyBorder="1" applyAlignment="1">
      <alignment horizontal="center" vertical="center" wrapText="1"/>
    </xf>
    <xf numFmtId="0" fontId="44" fillId="0" borderId="7" xfId="0" applyFont="1" applyBorder="1" applyAlignment="1">
      <alignment horizontal="center" vertical="center" wrapText="1"/>
    </xf>
    <xf numFmtId="10" fontId="44" fillId="0" borderId="14" xfId="0" applyNumberFormat="1" applyFont="1" applyBorder="1" applyAlignment="1">
      <alignment horizontal="center" vertical="center" wrapText="1"/>
    </xf>
    <xf numFmtId="166" fontId="44" fillId="0" borderId="10" xfId="0" applyNumberFormat="1" applyFont="1" applyBorder="1" applyAlignment="1">
      <alignment horizontal="center" vertical="center" wrapText="1"/>
    </xf>
    <xf numFmtId="10" fontId="48" fillId="8" borderId="14" xfId="0" applyNumberFormat="1" applyFont="1" applyFill="1" applyBorder="1" applyAlignment="1">
      <alignment horizontal="center" vertical="center" wrapText="1"/>
    </xf>
    <xf numFmtId="166" fontId="48" fillId="8" borderId="10" xfId="0" applyNumberFormat="1" applyFont="1" applyFill="1" applyBorder="1" applyAlignment="1">
      <alignment horizontal="center" vertical="center" wrapText="1"/>
    </xf>
    <xf numFmtId="0" fontId="51" fillId="0" borderId="7" xfId="0" applyFont="1" applyBorder="1" applyAlignment="1">
      <alignment horizontal="center" vertical="center" wrapText="1"/>
    </xf>
    <xf numFmtId="0" fontId="51" fillId="0" borderId="14" xfId="0" applyFont="1" applyBorder="1" applyAlignment="1">
      <alignment vertical="center" wrapText="1"/>
    </xf>
    <xf numFmtId="165" fontId="51" fillId="0" borderId="14" xfId="0" applyNumberFormat="1" applyFont="1" applyBorder="1" applyAlignment="1">
      <alignment horizontal="center" vertical="center" wrapText="1"/>
    </xf>
    <xf numFmtId="164" fontId="51" fillId="0" borderId="10" xfId="0" applyNumberFormat="1" applyFont="1" applyBorder="1" applyAlignment="1">
      <alignment horizontal="center" vertical="center" wrapText="1"/>
    </xf>
    <xf numFmtId="165" fontId="48" fillId="2" borderId="14" xfId="0" applyNumberFormat="1" applyFont="1" applyFill="1" applyBorder="1" applyAlignment="1">
      <alignment horizontal="center" vertical="center" wrapText="1"/>
    </xf>
    <xf numFmtId="164" fontId="48" fillId="8" borderId="10" xfId="0" applyNumberFormat="1" applyFont="1" applyFill="1" applyBorder="1" applyAlignment="1">
      <alignment horizontal="center" vertical="center" wrapText="1"/>
    </xf>
    <xf numFmtId="0" fontId="48" fillId="0" borderId="16" xfId="0" applyFont="1" applyBorder="1" applyAlignment="1">
      <alignment horizontal="left" vertical="center" wrapText="1"/>
    </xf>
    <xf numFmtId="0" fontId="48" fillId="0" borderId="17" xfId="0" applyFont="1" applyBorder="1" applyAlignment="1">
      <alignment horizontal="left" vertical="center" wrapText="1"/>
    </xf>
    <xf numFmtId="0" fontId="51" fillId="0" borderId="23" xfId="0" applyFont="1" applyBorder="1" applyAlignment="1">
      <alignment horizontal="center" vertical="center" wrapText="1"/>
    </xf>
    <xf numFmtId="0" fontId="48" fillId="0" borderId="11" xfId="0" applyFont="1" applyBorder="1" applyAlignment="1">
      <alignment horizontal="center" vertical="center" wrapText="1"/>
    </xf>
    <xf numFmtId="0" fontId="48" fillId="0" borderId="12" xfId="0" applyFont="1" applyBorder="1" applyAlignment="1">
      <alignment horizontal="center" vertical="center" wrapText="1"/>
    </xf>
    <xf numFmtId="0" fontId="48" fillId="0" borderId="20" xfId="0" applyFont="1" applyBorder="1" applyAlignment="1">
      <alignment horizontal="center" vertical="center" wrapText="1"/>
    </xf>
    <xf numFmtId="165" fontId="50" fillId="5" borderId="20" xfId="0" applyNumberFormat="1" applyFont="1" applyFill="1" applyBorder="1" applyAlignment="1">
      <alignment horizontal="center" vertical="center" wrapText="1"/>
    </xf>
    <xf numFmtId="0" fontId="50" fillId="7" borderId="24" xfId="0" applyFont="1" applyFill="1" applyBorder="1" applyAlignment="1">
      <alignment horizontal="center" vertical="center" wrapText="1"/>
    </xf>
    <xf numFmtId="0" fontId="50" fillId="7" borderId="25" xfId="0" applyFont="1" applyFill="1" applyBorder="1" applyAlignment="1">
      <alignment horizontal="left" vertical="center" wrapText="1"/>
    </xf>
    <xf numFmtId="0" fontId="50" fillId="7" borderId="25" xfId="0" applyFont="1" applyFill="1" applyBorder="1" applyAlignment="1">
      <alignment horizontal="center" vertical="center" wrapText="1"/>
    </xf>
    <xf numFmtId="0" fontId="50" fillId="7" borderId="23" xfId="0" applyFont="1" applyFill="1" applyBorder="1" applyAlignment="1">
      <alignment horizontal="center" vertical="center" wrapText="1"/>
    </xf>
    <xf numFmtId="164" fontId="56" fillId="3" borderId="10" xfId="0" applyNumberFormat="1" applyFont="1" applyFill="1" applyBorder="1" applyAlignment="1">
      <alignment horizontal="center"/>
    </xf>
    <xf numFmtId="0" fontId="24" fillId="0" borderId="24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left" vertical="center" wrapText="1"/>
    </xf>
    <xf numFmtId="164" fontId="24" fillId="0" borderId="23" xfId="0" applyNumberFormat="1" applyFont="1" applyBorder="1" applyAlignment="1">
      <alignment horizontal="center" vertical="center" wrapText="1"/>
    </xf>
    <xf numFmtId="0" fontId="27" fillId="0" borderId="24" xfId="0" applyFont="1" applyBorder="1" applyAlignment="1">
      <alignment vertical="top" wrapText="1"/>
    </xf>
    <xf numFmtId="10" fontId="50" fillId="5" borderId="25" xfId="0" applyNumberFormat="1" applyFont="1" applyFill="1" applyBorder="1" applyAlignment="1">
      <alignment horizontal="center" vertical="center" wrapText="1"/>
    </xf>
    <xf numFmtId="164" fontId="24" fillId="5" borderId="23" xfId="0" applyNumberFormat="1" applyFont="1" applyFill="1" applyBorder="1" applyAlignment="1">
      <alignment horizontal="center" vertical="center" wrapText="1"/>
    </xf>
    <xf numFmtId="0" fontId="27" fillId="0" borderId="31" xfId="0" applyFont="1" applyBorder="1" applyAlignment="1">
      <alignment horizontal="center"/>
    </xf>
    <xf numFmtId="0" fontId="48" fillId="0" borderId="28" xfId="0" applyFont="1" applyBorder="1" applyAlignment="1">
      <alignment horizontal="center"/>
    </xf>
    <xf numFmtId="164" fontId="48" fillId="4" borderId="31" xfId="0" applyNumberFormat="1" applyFont="1" applyFill="1" applyBorder="1" applyAlignment="1">
      <alignment horizontal="center"/>
    </xf>
    <xf numFmtId="164" fontId="48" fillId="2" borderId="34" xfId="0" applyNumberFormat="1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60" fillId="0" borderId="47" xfId="5" applyFont="1" applyBorder="1" applyAlignment="1">
      <alignment horizontal="left" vertical="center" wrapText="1"/>
    </xf>
    <xf numFmtId="164" fontId="61" fillId="0" borderId="10" xfId="0" applyNumberFormat="1" applyFont="1" applyBorder="1" applyAlignment="1">
      <alignment horizontal="center" vertical="center" wrapText="1"/>
    </xf>
    <xf numFmtId="0" fontId="38" fillId="14" borderId="47" xfId="5" applyFont="1" applyFill="1" applyBorder="1" applyAlignment="1">
      <alignment horizontal="center" vertical="center" wrapText="1"/>
    </xf>
    <xf numFmtId="0" fontId="60" fillId="0" borderId="47" xfId="5" applyFont="1" applyBorder="1" applyAlignment="1">
      <alignment horizontal="center" vertical="center"/>
    </xf>
    <xf numFmtId="164" fontId="24" fillId="2" borderId="10" xfId="0" applyNumberFormat="1" applyFont="1" applyFill="1" applyBorder="1" applyAlignment="1">
      <alignment horizontal="center" vertical="center" wrapText="1"/>
    </xf>
    <xf numFmtId="0" fontId="67" fillId="16" borderId="52" xfId="0" applyFont="1" applyFill="1" applyBorder="1"/>
    <xf numFmtId="164" fontId="66" fillId="15" borderId="52" xfId="0" applyNumberFormat="1" applyFont="1" applyFill="1" applyBorder="1" applyAlignment="1">
      <alignment horizontal="center"/>
    </xf>
    <xf numFmtId="0" fontId="68" fillId="16" borderId="52" xfId="0" applyFont="1" applyFill="1" applyBorder="1"/>
    <xf numFmtId="0" fontId="22" fillId="0" borderId="14" xfId="0" applyFont="1" applyBorder="1" applyAlignment="1">
      <alignment vertical="center" wrapText="1"/>
    </xf>
    <xf numFmtId="0" fontId="22" fillId="0" borderId="7" xfId="0" applyFont="1" applyBorder="1" applyAlignment="1">
      <alignment horizontal="center" vertical="center" wrapText="1"/>
    </xf>
    <xf numFmtId="0" fontId="50" fillId="0" borderId="29" xfId="0" applyFont="1" applyBorder="1" applyAlignment="1">
      <alignment vertical="center" wrapText="1"/>
    </xf>
    <xf numFmtId="0" fontId="50" fillId="0" borderId="41" xfId="0" applyFont="1" applyBorder="1" applyAlignment="1">
      <alignment vertical="center" wrapText="1"/>
    </xf>
    <xf numFmtId="10" fontId="50" fillId="0" borderId="41" xfId="0" applyNumberFormat="1" applyFont="1" applyBorder="1" applyAlignment="1">
      <alignment horizontal="center" vertical="center" wrapText="1"/>
    </xf>
    <xf numFmtId="164" fontId="50" fillId="0" borderId="31" xfId="0" applyNumberFormat="1" applyFont="1" applyBorder="1" applyAlignment="1">
      <alignment horizontal="center" vertical="center" wrapText="1"/>
    </xf>
    <xf numFmtId="44" fontId="0" fillId="0" borderId="0" xfId="0" applyNumberFormat="1"/>
    <xf numFmtId="0" fontId="0" fillId="0" borderId="41" xfId="0" applyBorder="1"/>
    <xf numFmtId="0" fontId="74" fillId="0" borderId="0" xfId="0" applyFont="1"/>
    <xf numFmtId="4" fontId="19" fillId="0" borderId="68" xfId="0" applyNumberFormat="1" applyFont="1" applyBorder="1" applyAlignment="1">
      <alignment horizontal="center" vertical="center" wrapText="1"/>
    </xf>
    <xf numFmtId="3" fontId="58" fillId="0" borderId="68" xfId="0" applyNumberFormat="1" applyFont="1" applyBorder="1" applyAlignment="1">
      <alignment horizontal="center" vertical="center" wrapText="1"/>
    </xf>
    <xf numFmtId="0" fontId="19" fillId="0" borderId="68" xfId="0" applyFont="1" applyBorder="1" applyAlignment="1">
      <alignment horizontal="center" vertical="center" wrapText="1"/>
    </xf>
    <xf numFmtId="0" fontId="20" fillId="0" borderId="68" xfId="0" applyFont="1" applyBorder="1" applyAlignment="1">
      <alignment horizontal="center" vertical="center"/>
    </xf>
    <xf numFmtId="44" fontId="75" fillId="0" borderId="68" xfId="1" applyFont="1" applyFill="1" applyBorder="1" applyAlignment="1">
      <alignment vertical="center" wrapText="1"/>
    </xf>
    <xf numFmtId="44" fontId="73" fillId="0" borderId="68" xfId="1" applyFont="1" applyFill="1" applyBorder="1" applyAlignment="1">
      <alignment vertical="center" wrapText="1"/>
    </xf>
    <xf numFmtId="4" fontId="19" fillId="0" borderId="70" xfId="0" applyNumberFormat="1" applyFont="1" applyBorder="1" applyAlignment="1">
      <alignment horizontal="center" vertical="center" wrapText="1"/>
    </xf>
    <xf numFmtId="3" fontId="58" fillId="0" borderId="70" xfId="0" applyNumberFormat="1" applyFont="1" applyBorder="1" applyAlignment="1">
      <alignment horizontal="center" vertical="center" wrapText="1"/>
    </xf>
    <xf numFmtId="0" fontId="19" fillId="0" borderId="70" xfId="0" applyFont="1" applyBorder="1" applyAlignment="1">
      <alignment horizontal="center" vertical="center" wrapText="1"/>
    </xf>
    <xf numFmtId="0" fontId="20" fillId="0" borderId="70" xfId="0" applyFont="1" applyBorder="1" applyAlignment="1">
      <alignment horizontal="center" vertical="center"/>
    </xf>
    <xf numFmtId="44" fontId="75" fillId="0" borderId="70" xfId="1" applyFont="1" applyFill="1" applyBorder="1" applyAlignment="1">
      <alignment vertical="center" wrapText="1"/>
    </xf>
    <xf numFmtId="44" fontId="73" fillId="0" borderId="70" xfId="1" applyFont="1" applyFill="1" applyBorder="1" applyAlignment="1">
      <alignment vertical="center" wrapText="1"/>
    </xf>
    <xf numFmtId="44" fontId="73" fillId="0" borderId="71" xfId="1" applyFont="1" applyFill="1" applyBorder="1" applyAlignment="1">
      <alignment vertical="center" wrapText="1"/>
    </xf>
    <xf numFmtId="4" fontId="58" fillId="0" borderId="70" xfId="0" applyNumberFormat="1" applyFont="1" applyBorder="1" applyAlignment="1">
      <alignment horizontal="center" vertical="center" wrapText="1"/>
    </xf>
    <xf numFmtId="44" fontId="73" fillId="0" borderId="76" xfId="1" applyFont="1" applyFill="1" applyBorder="1" applyAlignment="1">
      <alignment vertical="center" wrapText="1"/>
    </xf>
    <xf numFmtId="44" fontId="77" fillId="0" borderId="73" xfId="1" applyFont="1" applyFill="1" applyBorder="1" applyAlignment="1">
      <alignment vertical="center" wrapText="1"/>
    </xf>
    <xf numFmtId="44" fontId="77" fillId="0" borderId="74" xfId="1" applyFont="1" applyFill="1" applyBorder="1" applyAlignment="1">
      <alignment vertical="center" wrapText="1"/>
    </xf>
    <xf numFmtId="0" fontId="77" fillId="18" borderId="65" xfId="0" applyFont="1" applyFill="1" applyBorder="1" applyAlignment="1">
      <alignment horizontal="center" vertical="center"/>
    </xf>
    <xf numFmtId="44" fontId="77" fillId="18" borderId="63" xfId="1" applyFont="1" applyFill="1" applyBorder="1" applyAlignment="1">
      <alignment horizontal="right" vertical="center"/>
    </xf>
    <xf numFmtId="0" fontId="57" fillId="18" borderId="61" xfId="0" applyFont="1" applyFill="1" applyBorder="1" applyAlignment="1">
      <alignment horizontal="center" vertical="center" wrapText="1"/>
    </xf>
    <xf numFmtId="0" fontId="57" fillId="18" borderId="62" xfId="0" applyFont="1" applyFill="1" applyBorder="1" applyAlignment="1">
      <alignment horizontal="center" vertical="center" wrapText="1"/>
    </xf>
    <xf numFmtId="3" fontId="57" fillId="18" borderId="62" xfId="0" applyNumberFormat="1" applyFont="1" applyFill="1" applyBorder="1" applyAlignment="1">
      <alignment horizontal="center" vertical="center" wrapText="1"/>
    </xf>
    <xf numFmtId="0" fontId="72" fillId="18" borderId="62" xfId="0" applyFont="1" applyFill="1" applyBorder="1" applyAlignment="1">
      <alignment horizontal="center" vertical="center" wrapText="1"/>
    </xf>
    <xf numFmtId="0" fontId="72" fillId="18" borderId="63" xfId="0" applyFont="1" applyFill="1" applyBorder="1" applyAlignment="1">
      <alignment horizontal="center" vertical="center" wrapText="1"/>
    </xf>
    <xf numFmtId="0" fontId="77" fillId="18" borderId="64" xfId="0" applyFont="1" applyFill="1" applyBorder="1" applyAlignment="1">
      <alignment vertical="center"/>
    </xf>
    <xf numFmtId="0" fontId="77" fillId="18" borderId="65" xfId="0" applyFont="1" applyFill="1" applyBorder="1" applyAlignment="1">
      <alignment vertical="center"/>
    </xf>
    <xf numFmtId="44" fontId="63" fillId="19" borderId="47" xfId="1" applyFont="1" applyFill="1" applyBorder="1" applyAlignment="1">
      <alignment horizontal="center" vertical="center"/>
    </xf>
    <xf numFmtId="44" fontId="62" fillId="19" borderId="47" xfId="5" applyNumberFormat="1" applyFont="1" applyFill="1" applyBorder="1" applyAlignment="1">
      <alignment vertical="center"/>
    </xf>
    <xf numFmtId="10" fontId="22" fillId="19" borderId="14" xfId="0" applyNumberFormat="1" applyFont="1" applyFill="1" applyBorder="1" applyAlignment="1">
      <alignment horizontal="center" vertical="center" wrapText="1"/>
    </xf>
    <xf numFmtId="164" fontId="6" fillId="19" borderId="10" xfId="0" applyNumberFormat="1" applyFont="1" applyFill="1" applyBorder="1" applyAlignment="1">
      <alignment horizontal="center"/>
    </xf>
    <xf numFmtId="10" fontId="4" fillId="19" borderId="25" xfId="0" applyNumberFormat="1" applyFont="1" applyFill="1" applyBorder="1" applyAlignment="1">
      <alignment horizontal="center" vertical="center" wrapText="1"/>
    </xf>
    <xf numFmtId="0" fontId="46" fillId="19" borderId="0" xfId="0" applyFont="1" applyFill="1"/>
    <xf numFmtId="10" fontId="6" fillId="20" borderId="14" xfId="0" applyNumberFormat="1" applyFont="1" applyFill="1" applyBorder="1" applyAlignment="1">
      <alignment horizontal="center" vertical="center"/>
    </xf>
    <xf numFmtId="10" fontId="6" fillId="19" borderId="14" xfId="0" applyNumberFormat="1" applyFont="1" applyFill="1" applyBorder="1" applyAlignment="1">
      <alignment horizontal="center" vertical="center"/>
    </xf>
    <xf numFmtId="0" fontId="47" fillId="19" borderId="50" xfId="0" applyFont="1" applyFill="1" applyBorder="1" applyAlignment="1">
      <alignment horizontal="center" vertical="center" wrapText="1"/>
    </xf>
    <xf numFmtId="10" fontId="61" fillId="19" borderId="25" xfId="0" applyNumberFormat="1" applyFont="1" applyFill="1" applyBorder="1" applyAlignment="1">
      <alignment horizontal="center" vertical="center" wrapText="1"/>
    </xf>
    <xf numFmtId="0" fontId="42" fillId="19" borderId="0" xfId="0" applyFont="1" applyFill="1"/>
    <xf numFmtId="0" fontId="61" fillId="19" borderId="51" xfId="0" applyFont="1" applyFill="1" applyBorder="1" applyAlignment="1">
      <alignment horizontal="center" vertical="center" wrapText="1"/>
    </xf>
    <xf numFmtId="10" fontId="61" fillId="20" borderId="14" xfId="0" applyNumberFormat="1" applyFont="1" applyFill="1" applyBorder="1" applyAlignment="1">
      <alignment horizontal="center" vertical="center"/>
    </xf>
    <xf numFmtId="10" fontId="61" fillId="19" borderId="14" xfId="0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0" fontId="3" fillId="0" borderId="9" xfId="0" applyFont="1" applyBorder="1"/>
    <xf numFmtId="0" fontId="4" fillId="0" borderId="8" xfId="0" applyFont="1" applyBorder="1" applyAlignment="1">
      <alignment horizontal="left" vertical="center" wrapText="1"/>
    </xf>
    <xf numFmtId="0" fontId="24" fillId="0" borderId="8" xfId="0" applyFont="1" applyBorder="1" applyAlignment="1">
      <alignment horizontal="left" vertical="center" wrapText="1"/>
    </xf>
    <xf numFmtId="0" fontId="50" fillId="8" borderId="1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7" borderId="11" xfId="0" applyFont="1" applyFill="1" applyBorder="1" applyAlignment="1">
      <alignment horizontal="left" vertical="center" wrapText="1"/>
    </xf>
    <xf numFmtId="0" fontId="3" fillId="0" borderId="12" xfId="0" applyFont="1" applyBorder="1"/>
    <xf numFmtId="0" fontId="3" fillId="0" borderId="13" xfId="0" applyFont="1" applyBorder="1"/>
    <xf numFmtId="0" fontId="12" fillId="0" borderId="16" xfId="0" applyFont="1" applyBorder="1" applyAlignment="1">
      <alignment horizontal="left" wrapText="1"/>
    </xf>
    <xf numFmtId="0" fontId="3" fillId="0" borderId="17" xfId="0" applyFont="1" applyBorder="1" applyAlignment="1">
      <alignment wrapText="1"/>
    </xf>
    <xf numFmtId="0" fontId="3" fillId="0" borderId="18" xfId="0" applyFont="1" applyBorder="1" applyAlignment="1">
      <alignment wrapText="1"/>
    </xf>
    <xf numFmtId="0" fontId="50" fillId="7" borderId="11" xfId="0" applyFont="1" applyFill="1" applyBorder="1" applyAlignment="1">
      <alignment horizontal="left" vertical="center"/>
    </xf>
    <xf numFmtId="0" fontId="5" fillId="5" borderId="8" xfId="0" applyFont="1" applyFill="1" applyBorder="1" applyAlignment="1">
      <alignment horizontal="left" vertical="center" wrapText="1"/>
    </xf>
    <xf numFmtId="0" fontId="24" fillId="2" borderId="11" xfId="0" applyFont="1" applyFill="1" applyBorder="1" applyAlignment="1">
      <alignment horizontal="left" vertical="center" wrapText="1"/>
    </xf>
    <xf numFmtId="0" fontId="42" fillId="0" borderId="12" xfId="0" applyFont="1" applyBorder="1" applyAlignment="1">
      <alignment horizontal="left"/>
    </xf>
    <xf numFmtId="0" fontId="42" fillId="0" borderId="9" xfId="0" applyFont="1" applyBorder="1" applyAlignment="1">
      <alignment horizontal="left"/>
    </xf>
    <xf numFmtId="0" fontId="10" fillId="6" borderId="11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5" fillId="7" borderId="11" xfId="0" applyFont="1" applyFill="1" applyBorder="1" applyAlignment="1">
      <alignment horizontal="left" vertical="center"/>
    </xf>
    <xf numFmtId="0" fontId="70" fillId="8" borderId="11" xfId="0" applyFont="1" applyFill="1" applyBorder="1" applyAlignment="1">
      <alignment horizontal="left" vertical="center" wrapText="1"/>
    </xf>
    <xf numFmtId="0" fontId="71" fillId="0" borderId="9" xfId="0" applyFont="1" applyBorder="1" applyAlignment="1">
      <alignment horizontal="left"/>
    </xf>
    <xf numFmtId="0" fontId="5" fillId="0" borderId="11" xfId="0" applyFont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left" wrapText="1"/>
    </xf>
    <xf numFmtId="0" fontId="3" fillId="0" borderId="27" xfId="0" applyFont="1" applyBorder="1"/>
    <xf numFmtId="0" fontId="3" fillId="0" borderId="28" xfId="0" applyFont="1" applyBorder="1"/>
    <xf numFmtId="0" fontId="7" fillId="0" borderId="5" xfId="0" applyFont="1" applyBorder="1" applyAlignment="1">
      <alignment horizontal="center"/>
    </xf>
    <xf numFmtId="0" fontId="0" fillId="0" borderId="0" xfId="0"/>
    <xf numFmtId="0" fontId="3" fillId="0" borderId="6" xfId="0" applyFont="1" applyBorder="1"/>
    <xf numFmtId="0" fontId="70" fillId="2" borderId="11" xfId="0" applyFont="1" applyFill="1" applyBorder="1" applyAlignment="1">
      <alignment horizontal="center" vertical="center" wrapText="1"/>
    </xf>
    <xf numFmtId="0" fontId="71" fillId="0" borderId="12" xfId="0" applyFont="1" applyBorder="1" applyAlignment="1">
      <alignment horizontal="center"/>
    </xf>
    <xf numFmtId="0" fontId="71" fillId="0" borderId="9" xfId="0" applyFont="1" applyBorder="1" applyAlignment="1">
      <alignment horizontal="center"/>
    </xf>
    <xf numFmtId="0" fontId="66" fillId="15" borderId="52" xfId="0" applyFont="1" applyFill="1" applyBorder="1" applyAlignment="1">
      <alignment horizontal="center" vertical="center"/>
    </xf>
    <xf numFmtId="0" fontId="50" fillId="8" borderId="12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left"/>
    </xf>
    <xf numFmtId="0" fontId="7" fillId="0" borderId="11" xfId="0" applyFont="1" applyBorder="1" applyAlignment="1">
      <alignment horizontal="center"/>
    </xf>
    <xf numFmtId="0" fontId="8" fillId="6" borderId="11" xfId="0" applyFont="1" applyFill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2" fillId="4" borderId="11" xfId="0" applyFont="1" applyFill="1" applyBorder="1" applyAlignment="1">
      <alignment horizontal="left"/>
    </xf>
    <xf numFmtId="0" fontId="5" fillId="5" borderId="1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2" fillId="3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7" fillId="11" borderId="16" xfId="0" applyFont="1" applyFill="1" applyBorder="1" applyAlignment="1">
      <alignment horizontal="left" vertical="center" wrapText="1"/>
    </xf>
    <xf numFmtId="0" fontId="3" fillId="11" borderId="17" xfId="0" applyFont="1" applyFill="1" applyBorder="1"/>
    <xf numFmtId="0" fontId="10" fillId="6" borderId="11" xfId="0" applyFont="1" applyFill="1" applyBorder="1" applyAlignment="1">
      <alignment horizontal="left" vertical="center"/>
    </xf>
    <xf numFmtId="0" fontId="2" fillId="0" borderId="26" xfId="0" applyFont="1" applyBorder="1" applyAlignment="1">
      <alignment horizontal="right"/>
    </xf>
    <xf numFmtId="0" fontId="2" fillId="4" borderId="29" xfId="0" applyFont="1" applyFill="1" applyBorder="1" applyAlignment="1">
      <alignment horizontal="left"/>
    </xf>
    <xf numFmtId="0" fontId="3" fillId="0" borderId="30" xfId="0" applyFont="1" applyBorder="1"/>
    <xf numFmtId="0" fontId="2" fillId="2" borderId="32" xfId="0" applyFont="1" applyFill="1" applyBorder="1" applyAlignment="1">
      <alignment horizontal="left"/>
    </xf>
    <xf numFmtId="0" fontId="3" fillId="0" borderId="33" xfId="0" applyFont="1" applyBorder="1"/>
    <xf numFmtId="0" fontId="5" fillId="2" borderId="11" xfId="0" applyFont="1" applyFill="1" applyBorder="1" applyAlignment="1">
      <alignment horizontal="right" vertical="center" wrapText="1"/>
    </xf>
    <xf numFmtId="0" fontId="7" fillId="0" borderId="16" xfId="0" applyFont="1" applyBorder="1" applyAlignment="1">
      <alignment horizontal="center"/>
    </xf>
    <xf numFmtId="0" fontId="3" fillId="0" borderId="17" xfId="0" applyFont="1" applyBorder="1"/>
    <xf numFmtId="0" fontId="3" fillId="0" borderId="18" xfId="0" applyFont="1" applyBorder="1"/>
    <xf numFmtId="0" fontId="8" fillId="6" borderId="11" xfId="0" applyFont="1" applyFill="1" applyBorder="1" applyAlignment="1">
      <alignment horizontal="left" vertical="center"/>
    </xf>
    <xf numFmtId="0" fontId="65" fillId="0" borderId="11" xfId="0" applyFont="1" applyBorder="1" applyAlignment="1">
      <alignment horizontal="left" vertical="center" wrapText="1"/>
    </xf>
    <xf numFmtId="0" fontId="64" fillId="0" borderId="12" xfId="0" applyFont="1" applyBorder="1" applyAlignment="1">
      <alignment horizontal="left"/>
    </xf>
    <xf numFmtId="0" fontId="64" fillId="0" borderId="20" xfId="0" applyFont="1" applyBorder="1" applyAlignment="1">
      <alignment horizontal="left"/>
    </xf>
    <xf numFmtId="0" fontId="66" fillId="15" borderId="27" xfId="0" applyFont="1" applyFill="1" applyBorder="1" applyAlignment="1">
      <alignment horizontal="center" vertical="center"/>
    </xf>
    <xf numFmtId="0" fontId="66" fillId="15" borderId="53" xfId="0" applyFont="1" applyFill="1" applyBorder="1" applyAlignment="1">
      <alignment horizontal="center" vertical="center"/>
    </xf>
    <xf numFmtId="0" fontId="66" fillId="15" borderId="41" xfId="0" applyFont="1" applyFill="1" applyBorder="1" applyAlignment="1">
      <alignment horizontal="center" vertical="center"/>
    </xf>
    <xf numFmtId="0" fontId="66" fillId="15" borderId="54" xfId="0" applyFont="1" applyFill="1" applyBorder="1" applyAlignment="1">
      <alignment horizontal="center" vertical="center"/>
    </xf>
    <xf numFmtId="0" fontId="66" fillId="15" borderId="17" xfId="0" applyFont="1" applyFill="1" applyBorder="1" applyAlignment="1">
      <alignment horizontal="center" vertical="center"/>
    </xf>
    <xf numFmtId="0" fontId="66" fillId="15" borderId="55" xfId="0" applyFont="1" applyFill="1" applyBorder="1" applyAlignment="1">
      <alignment horizontal="center" vertical="center"/>
    </xf>
    <xf numFmtId="0" fontId="8" fillId="9" borderId="11" xfId="0" applyFont="1" applyFill="1" applyBorder="1" applyAlignment="1">
      <alignment horizontal="left" vertical="center"/>
    </xf>
    <xf numFmtId="0" fontId="5" fillId="7" borderId="8" xfId="0" applyFont="1" applyFill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43" fillId="6" borderId="11" xfId="0" applyFont="1" applyFill="1" applyBorder="1" applyAlignment="1">
      <alignment vertical="center"/>
    </xf>
    <xf numFmtId="0" fontId="43" fillId="6" borderId="12" xfId="0" applyFont="1" applyFill="1" applyBorder="1" applyAlignment="1">
      <alignment vertical="center"/>
    </xf>
    <xf numFmtId="0" fontId="43" fillId="6" borderId="20" xfId="0" applyFont="1" applyFill="1" applyBorder="1" applyAlignment="1">
      <alignment vertical="center"/>
    </xf>
    <xf numFmtId="0" fontId="55" fillId="6" borderId="11" xfId="0" applyFont="1" applyFill="1" applyBorder="1" applyAlignment="1">
      <alignment horizontal="center"/>
    </xf>
    <xf numFmtId="0" fontId="8" fillId="6" borderId="12" xfId="0" applyFont="1" applyFill="1" applyBorder="1" applyAlignment="1">
      <alignment horizontal="center"/>
    </xf>
    <xf numFmtId="0" fontId="8" fillId="6" borderId="20" xfId="0" applyFont="1" applyFill="1" applyBorder="1" applyAlignment="1">
      <alignment horizontal="center"/>
    </xf>
    <xf numFmtId="0" fontId="15" fillId="7" borderId="11" xfId="0" applyFont="1" applyFill="1" applyBorder="1" applyAlignment="1">
      <alignment horizontal="left" vertical="center"/>
    </xf>
    <xf numFmtId="0" fontId="2" fillId="8" borderId="11" xfId="0" applyFont="1" applyFill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70" fillId="2" borderId="9" xfId="0" applyFont="1" applyFill="1" applyBorder="1" applyAlignment="1">
      <alignment horizontal="center" vertical="center" wrapText="1"/>
    </xf>
    <xf numFmtId="0" fontId="25" fillId="3" borderId="16" xfId="0" applyFont="1" applyFill="1" applyBorder="1" applyAlignment="1">
      <alignment horizontal="left" vertical="center" wrapText="1"/>
    </xf>
    <xf numFmtId="0" fontId="7" fillId="0" borderId="17" xfId="0" applyFont="1" applyBorder="1" applyAlignment="1">
      <alignment horizontal="center"/>
    </xf>
    <xf numFmtId="0" fontId="24" fillId="0" borderId="15" xfId="0" applyFont="1" applyBorder="1" applyAlignment="1">
      <alignment horizontal="left" vertical="center" wrapText="1"/>
    </xf>
    <xf numFmtId="0" fontId="42" fillId="0" borderId="9" xfId="0" applyFont="1" applyBorder="1"/>
    <xf numFmtId="0" fontId="48" fillId="4" borderId="29" xfId="0" applyFont="1" applyFill="1" applyBorder="1" applyAlignment="1">
      <alignment horizontal="left"/>
    </xf>
    <xf numFmtId="0" fontId="42" fillId="0" borderId="0" xfId="0" applyFont="1"/>
    <xf numFmtId="0" fontId="48" fillId="2" borderId="32" xfId="0" applyFont="1" applyFill="1" applyBorder="1" applyAlignment="1">
      <alignment horizontal="left"/>
    </xf>
    <xf numFmtId="0" fontId="42" fillId="0" borderId="38" xfId="0" applyFont="1" applyBorder="1"/>
    <xf numFmtId="0" fontId="56" fillId="0" borderId="16" xfId="0" applyFont="1" applyBorder="1" applyAlignment="1">
      <alignment horizontal="left" vertical="center" wrapText="1"/>
    </xf>
    <xf numFmtId="0" fontId="42" fillId="0" borderId="17" xfId="0" applyFont="1" applyBorder="1"/>
    <xf numFmtId="0" fontId="50" fillId="5" borderId="11" xfId="0" applyFont="1" applyFill="1" applyBorder="1" applyAlignment="1">
      <alignment horizontal="left" vertical="center" wrapText="1"/>
    </xf>
    <xf numFmtId="0" fontId="43" fillId="6" borderId="11" xfId="0" applyFont="1" applyFill="1" applyBorder="1" applyAlignment="1">
      <alignment horizontal="left" vertical="center"/>
    </xf>
    <xf numFmtId="0" fontId="42" fillId="0" borderId="12" xfId="0" applyFont="1" applyBorder="1"/>
    <xf numFmtId="0" fontId="42" fillId="0" borderId="20" xfId="0" applyFont="1" applyBorder="1"/>
    <xf numFmtId="0" fontId="50" fillId="7" borderId="11" xfId="0" applyFont="1" applyFill="1" applyBorder="1" applyAlignment="1">
      <alignment horizontal="left" vertical="center" wrapText="1"/>
    </xf>
    <xf numFmtId="0" fontId="44" fillId="0" borderId="15" xfId="0" applyFont="1" applyBorder="1" applyAlignment="1">
      <alignment horizontal="left" vertical="center" wrapText="1"/>
    </xf>
    <xf numFmtId="0" fontId="55" fillId="6" borderId="11" xfId="0" applyFont="1" applyFill="1" applyBorder="1" applyAlignment="1">
      <alignment horizontal="left" vertical="center"/>
    </xf>
    <xf numFmtId="0" fontId="50" fillId="2" borderId="11" xfId="0" applyFont="1" applyFill="1" applyBorder="1" applyAlignment="1">
      <alignment horizontal="right" vertical="center" wrapText="1"/>
    </xf>
    <xf numFmtId="0" fontId="48" fillId="0" borderId="26" xfId="0" applyFont="1" applyBorder="1" applyAlignment="1">
      <alignment horizontal="right"/>
    </xf>
    <xf numFmtId="0" fontId="42" fillId="0" borderId="27" xfId="0" applyFont="1" applyBorder="1"/>
    <xf numFmtId="0" fontId="50" fillId="0" borderId="11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/>
    </xf>
    <xf numFmtId="0" fontId="42" fillId="0" borderId="23" xfId="0" applyFont="1" applyBorder="1"/>
    <xf numFmtId="0" fontId="50" fillId="8" borderId="11" xfId="0" applyFont="1" applyFill="1" applyBorder="1" applyAlignment="1">
      <alignment horizontal="right" vertical="center" wrapText="1"/>
    </xf>
    <xf numFmtId="0" fontId="42" fillId="0" borderId="9" xfId="0" applyFont="1" applyBorder="1" applyAlignment="1">
      <alignment horizontal="right"/>
    </xf>
    <xf numFmtId="0" fontId="53" fillId="3" borderId="11" xfId="0" applyFont="1" applyFill="1" applyBorder="1" applyAlignment="1">
      <alignment horizontal="left" wrapText="1"/>
    </xf>
    <xf numFmtId="0" fontId="53" fillId="3" borderId="12" xfId="0" applyFont="1" applyFill="1" applyBorder="1" applyAlignment="1">
      <alignment horizontal="left" wrapText="1"/>
    </xf>
    <xf numFmtId="0" fontId="53" fillId="3" borderId="20" xfId="0" applyFont="1" applyFill="1" applyBorder="1" applyAlignment="1">
      <alignment horizontal="left" wrapText="1"/>
    </xf>
    <xf numFmtId="0" fontId="51" fillId="10" borderId="15" xfId="0" applyFont="1" applyFill="1" applyBorder="1" applyAlignment="1">
      <alignment horizontal="left" vertical="center" wrapText="1"/>
    </xf>
    <xf numFmtId="0" fontId="24" fillId="10" borderId="15" xfId="0" applyFont="1" applyFill="1" applyBorder="1" applyAlignment="1">
      <alignment horizontal="left" vertical="center" wrapText="1"/>
    </xf>
    <xf numFmtId="0" fontId="50" fillId="5" borderId="15" xfId="0" applyFont="1" applyFill="1" applyBorder="1" applyAlignment="1">
      <alignment horizontal="left" vertical="center" wrapText="1"/>
    </xf>
    <xf numFmtId="0" fontId="27" fillId="0" borderId="29" xfId="0" applyFont="1" applyBorder="1" applyAlignment="1">
      <alignment horizontal="center"/>
    </xf>
    <xf numFmtId="0" fontId="42" fillId="0" borderId="31" xfId="0" applyFont="1" applyBorder="1"/>
    <xf numFmtId="0" fontId="42" fillId="0" borderId="9" xfId="0" applyFont="1" applyBorder="1" applyAlignment="1">
      <alignment horizontal="center"/>
    </xf>
    <xf numFmtId="0" fontId="54" fillId="0" borderId="16" xfId="0" applyFont="1" applyBorder="1" applyAlignment="1">
      <alignment horizontal="left" wrapText="1"/>
    </xf>
    <xf numFmtId="0" fontId="42" fillId="0" borderId="17" xfId="0" applyFont="1" applyBorder="1" applyAlignment="1">
      <alignment wrapText="1"/>
    </xf>
    <xf numFmtId="0" fontId="42" fillId="0" borderId="23" xfId="0" applyFont="1" applyBorder="1" applyAlignment="1">
      <alignment wrapText="1"/>
    </xf>
    <xf numFmtId="0" fontId="66" fillId="15" borderId="56" xfId="0" applyFont="1" applyFill="1" applyBorder="1" applyAlignment="1">
      <alignment horizontal="center" vertical="center"/>
    </xf>
    <xf numFmtId="0" fontId="66" fillId="15" borderId="57" xfId="0" applyFont="1" applyFill="1" applyBorder="1" applyAlignment="1">
      <alignment horizontal="center" vertical="center"/>
    </xf>
    <xf numFmtId="0" fontId="66" fillId="15" borderId="58" xfId="0" applyFont="1" applyFill="1" applyBorder="1" applyAlignment="1">
      <alignment horizontal="center" vertical="center"/>
    </xf>
    <xf numFmtId="0" fontId="66" fillId="15" borderId="59" xfId="0" applyFont="1" applyFill="1" applyBorder="1" applyAlignment="1">
      <alignment horizontal="center" vertical="center"/>
    </xf>
    <xf numFmtId="0" fontId="66" fillId="15" borderId="60" xfId="0" applyFont="1" applyFill="1" applyBorder="1" applyAlignment="1">
      <alignment horizontal="center" vertical="center"/>
    </xf>
    <xf numFmtId="0" fontId="43" fillId="6" borderId="11" xfId="0" applyFont="1" applyFill="1" applyBorder="1" applyAlignment="1">
      <alignment horizontal="center" vertical="center"/>
    </xf>
    <xf numFmtId="0" fontId="42" fillId="0" borderId="12" xfId="0" applyFont="1" applyBorder="1" applyAlignment="1">
      <alignment horizontal="center"/>
    </xf>
    <xf numFmtId="0" fontId="42" fillId="0" borderId="20" xfId="0" applyFont="1" applyBorder="1" applyAlignment="1">
      <alignment horizontal="center"/>
    </xf>
    <xf numFmtId="0" fontId="50" fillId="2" borderId="11" xfId="0" applyFont="1" applyFill="1" applyBorder="1" applyAlignment="1">
      <alignment horizontal="left" vertical="center" wrapText="1"/>
    </xf>
    <xf numFmtId="0" fontId="51" fillId="0" borderId="11" xfId="0" applyFont="1" applyBorder="1" applyAlignment="1">
      <alignment horizontal="left"/>
    </xf>
    <xf numFmtId="0" fontId="27" fillId="0" borderId="11" xfId="0" applyFont="1" applyBorder="1" applyAlignment="1">
      <alignment horizontal="center"/>
    </xf>
    <xf numFmtId="0" fontId="48" fillId="4" borderId="11" xfId="0" applyFont="1" applyFill="1" applyBorder="1" applyAlignment="1">
      <alignment horizontal="left"/>
    </xf>
    <xf numFmtId="0" fontId="48" fillId="2" borderId="29" xfId="0" applyFont="1" applyFill="1" applyBorder="1" applyAlignment="1">
      <alignment horizontal="center"/>
    </xf>
    <xf numFmtId="0" fontId="48" fillId="2" borderId="1" xfId="0" applyFont="1" applyFill="1" applyBorder="1" applyAlignment="1">
      <alignment horizontal="center"/>
    </xf>
    <xf numFmtId="0" fontId="42" fillId="0" borderId="39" xfId="0" applyFont="1" applyBorder="1"/>
    <xf numFmtId="0" fontId="42" fillId="0" borderId="40" xfId="0" applyFont="1" applyBorder="1"/>
    <xf numFmtId="0" fontId="48" fillId="3" borderId="1" xfId="0" applyFont="1" applyFill="1" applyBorder="1" applyAlignment="1">
      <alignment horizontal="center"/>
    </xf>
    <xf numFmtId="0" fontId="66" fillId="15" borderId="0" xfId="0" applyFont="1" applyFill="1" applyAlignment="1">
      <alignment horizontal="center" vertical="center"/>
    </xf>
    <xf numFmtId="0" fontId="45" fillId="7" borderId="11" xfId="0" applyFont="1" applyFill="1" applyBorder="1" applyAlignment="1">
      <alignment horizontal="left" vertical="center"/>
    </xf>
    <xf numFmtId="0" fontId="50" fillId="7" borderId="15" xfId="0" applyFont="1" applyFill="1" applyBorder="1" applyAlignment="1">
      <alignment horizontal="left" vertical="center" wrapText="1"/>
    </xf>
    <xf numFmtId="0" fontId="53" fillId="0" borderId="16" xfId="0" applyFont="1" applyBorder="1" applyAlignment="1">
      <alignment horizontal="left" vertical="center" wrapText="1"/>
    </xf>
    <xf numFmtId="0" fontId="55" fillId="9" borderId="11" xfId="0" applyFont="1" applyFill="1" applyBorder="1" applyAlignment="1">
      <alignment horizontal="left" vertical="center"/>
    </xf>
    <xf numFmtId="0" fontId="27" fillId="0" borderId="12" xfId="0" applyFont="1" applyBorder="1" applyAlignment="1">
      <alignment horizontal="center"/>
    </xf>
    <xf numFmtId="0" fontId="27" fillId="0" borderId="20" xfId="0" applyFont="1" applyBorder="1" applyAlignment="1">
      <alignment horizontal="center"/>
    </xf>
    <xf numFmtId="0" fontId="43" fillId="6" borderId="12" xfId="0" applyFont="1" applyFill="1" applyBorder="1" applyAlignment="1">
      <alignment horizontal="left" vertical="center"/>
    </xf>
    <xf numFmtId="0" fontId="43" fillId="6" borderId="20" xfId="0" applyFont="1" applyFill="1" applyBorder="1" applyAlignment="1">
      <alignment horizontal="left" vertical="center"/>
    </xf>
    <xf numFmtId="0" fontId="48" fillId="8" borderId="11" xfId="0" applyFont="1" applyFill="1" applyBorder="1" applyAlignment="1">
      <alignment horizontal="left" vertical="center" wrapText="1"/>
    </xf>
    <xf numFmtId="0" fontId="24" fillId="10" borderId="12" xfId="0" applyFont="1" applyFill="1" applyBorder="1" applyAlignment="1">
      <alignment horizontal="left" vertical="center" wrapText="1"/>
    </xf>
    <xf numFmtId="0" fontId="30" fillId="14" borderId="46" xfId="5" applyFont="1" applyFill="1" applyBorder="1" applyAlignment="1">
      <alignment horizontal="center" vertical="center"/>
    </xf>
    <xf numFmtId="0" fontId="30" fillId="14" borderId="48" xfId="5" applyFont="1" applyFill="1" applyBorder="1" applyAlignment="1">
      <alignment horizontal="center" vertical="center"/>
    </xf>
    <xf numFmtId="0" fontId="30" fillId="14" borderId="49" xfId="5" applyFont="1" applyFill="1" applyBorder="1" applyAlignment="1">
      <alignment horizontal="center" vertical="center"/>
    </xf>
    <xf numFmtId="0" fontId="30" fillId="14" borderId="46" xfId="5" applyFont="1" applyFill="1" applyBorder="1" applyAlignment="1">
      <alignment horizontal="center" vertical="center" wrapText="1"/>
    </xf>
    <xf numFmtId="0" fontId="30" fillId="14" borderId="49" xfId="5" applyFont="1" applyFill="1" applyBorder="1" applyAlignment="1">
      <alignment horizontal="center" vertical="center" wrapText="1"/>
    </xf>
    <xf numFmtId="0" fontId="30" fillId="14" borderId="48" xfId="5" applyFont="1" applyFill="1" applyBorder="1" applyAlignment="1">
      <alignment horizontal="center" vertical="center" wrapText="1"/>
    </xf>
    <xf numFmtId="43" fontId="40" fillId="0" borderId="41" xfId="5" applyNumberFormat="1" applyFont="1" applyAlignment="1">
      <alignment horizontal="center" vertical="center"/>
    </xf>
    <xf numFmtId="0" fontId="41" fillId="0" borderId="41" xfId="4" applyFont="1" applyAlignment="1">
      <alignment horizontal="center"/>
    </xf>
    <xf numFmtId="0" fontId="30" fillId="0" borderId="43" xfId="5" applyFont="1" applyBorder="1" applyAlignment="1">
      <alignment horizontal="right" vertical="center"/>
    </xf>
    <xf numFmtId="0" fontId="30" fillId="0" borderId="44" xfId="5" applyFont="1" applyBorder="1" applyAlignment="1">
      <alignment horizontal="right" vertical="center"/>
    </xf>
    <xf numFmtId="0" fontId="30" fillId="0" borderId="45" xfId="5" applyFont="1" applyBorder="1" applyAlignment="1">
      <alignment horizontal="right" vertical="center"/>
    </xf>
    <xf numFmtId="0" fontId="35" fillId="13" borderId="43" xfId="4" applyFont="1" applyFill="1" applyBorder="1" applyAlignment="1">
      <alignment horizontal="center" vertical="center"/>
    </xf>
    <xf numFmtId="0" fontId="35" fillId="13" borderId="44" xfId="4" applyFont="1" applyFill="1" applyBorder="1" applyAlignment="1">
      <alignment horizontal="center" vertical="center"/>
    </xf>
    <xf numFmtId="0" fontId="35" fillId="13" borderId="45" xfId="4" applyFont="1" applyFill="1" applyBorder="1" applyAlignment="1">
      <alignment horizontal="center" vertical="center"/>
    </xf>
    <xf numFmtId="0" fontId="28" fillId="0" borderId="41" xfId="3" applyFont="1" applyAlignment="1">
      <alignment horizontal="center" vertical="center"/>
    </xf>
    <xf numFmtId="0" fontId="32" fillId="0" borderId="41" xfId="3" applyFont="1" applyAlignment="1">
      <alignment horizontal="left" vertical="center"/>
    </xf>
    <xf numFmtId="0" fontId="33" fillId="0" borderId="41" xfId="4" applyFont="1" applyAlignment="1">
      <alignment horizontal="center"/>
    </xf>
    <xf numFmtId="0" fontId="30" fillId="0" borderId="41" xfId="4" applyFont="1" applyAlignment="1">
      <alignment horizontal="center" vertical="center"/>
    </xf>
    <xf numFmtId="0" fontId="30" fillId="0" borderId="42" xfId="4" applyFont="1" applyBorder="1" applyAlignment="1">
      <alignment horizontal="center" vertical="center"/>
    </xf>
    <xf numFmtId="0" fontId="30" fillId="0" borderId="47" xfId="5" applyFont="1" applyBorder="1" applyAlignment="1">
      <alignment horizontal="right" vertical="center"/>
    </xf>
    <xf numFmtId="0" fontId="30" fillId="13" borderId="43" xfId="5" applyFont="1" applyFill="1" applyBorder="1" applyAlignment="1">
      <alignment horizontal="center" vertical="center"/>
    </xf>
    <xf numFmtId="0" fontId="30" fillId="13" borderId="44" xfId="5" applyFont="1" applyFill="1" applyBorder="1" applyAlignment="1">
      <alignment horizontal="center" vertical="center"/>
    </xf>
    <xf numFmtId="0" fontId="30" fillId="13" borderId="45" xfId="5" applyFont="1" applyFill="1" applyBorder="1" applyAlignment="1">
      <alignment horizontal="center" vertical="center"/>
    </xf>
    <xf numFmtId="0" fontId="77" fillId="17" borderId="64" xfId="0" applyFont="1" applyFill="1" applyBorder="1" applyAlignment="1">
      <alignment horizontal="center" vertical="center"/>
    </xf>
    <xf numFmtId="0" fontId="77" fillId="17" borderId="65" xfId="0" applyFont="1" applyFill="1" applyBorder="1" applyAlignment="1">
      <alignment horizontal="center" vertical="center"/>
    </xf>
    <xf numFmtId="0" fontId="77" fillId="17" borderId="66" xfId="0" applyFont="1" applyFill="1" applyBorder="1" applyAlignment="1">
      <alignment horizontal="center" vertical="center"/>
    </xf>
    <xf numFmtId="4" fontId="57" fillId="0" borderId="69" xfId="0" applyNumberFormat="1" applyFont="1" applyBorder="1" applyAlignment="1">
      <alignment horizontal="justify" vertical="center" wrapText="1"/>
    </xf>
    <xf numFmtId="4" fontId="57" fillId="0" borderId="75" xfId="0" applyNumberFormat="1" applyFont="1" applyBorder="1" applyAlignment="1">
      <alignment horizontal="justify" vertical="center" wrapText="1"/>
    </xf>
    <xf numFmtId="4" fontId="76" fillId="0" borderId="73" xfId="0" applyNumberFormat="1" applyFont="1" applyBorder="1" applyAlignment="1">
      <alignment horizontal="left" vertical="center" wrapText="1"/>
    </xf>
    <xf numFmtId="0" fontId="77" fillId="18" borderId="64" xfId="0" applyFont="1" applyFill="1" applyBorder="1" applyAlignment="1">
      <alignment horizontal="center" vertical="center"/>
    </xf>
    <xf numFmtId="0" fontId="77" fillId="18" borderId="65" xfId="0" applyFont="1" applyFill="1" applyBorder="1" applyAlignment="1">
      <alignment horizontal="center" vertical="center"/>
    </xf>
    <xf numFmtId="0" fontId="77" fillId="18" borderId="67" xfId="0" applyFont="1" applyFill="1" applyBorder="1" applyAlignment="1">
      <alignment horizontal="center" vertical="center"/>
    </xf>
    <xf numFmtId="4" fontId="57" fillId="0" borderId="69" xfId="0" applyNumberFormat="1" applyFont="1" applyBorder="1" applyAlignment="1">
      <alignment horizontal="center" vertical="center" wrapText="1"/>
    </xf>
    <xf numFmtId="4" fontId="57" fillId="0" borderId="72" xfId="0" applyNumberFormat="1" applyFont="1" applyBorder="1" applyAlignment="1">
      <alignment horizontal="center" vertical="center" wrapText="1"/>
    </xf>
    <xf numFmtId="4" fontId="57" fillId="0" borderId="72" xfId="0" applyNumberFormat="1" applyFont="1" applyBorder="1" applyAlignment="1">
      <alignment horizontal="justify" vertical="center" wrapText="1"/>
    </xf>
    <xf numFmtId="164" fontId="61" fillId="19" borderId="10" xfId="0" applyNumberFormat="1" applyFont="1" applyFill="1" applyBorder="1" applyAlignment="1">
      <alignment horizontal="center"/>
    </xf>
  </cellXfs>
  <cellStyles count="6">
    <cellStyle name="Moeda" xfId="1" builtinId="4"/>
    <cellStyle name="Normal" xfId="0" builtinId="0"/>
    <cellStyle name="Normal 2" xfId="5" xr:uid="{FF6CAC34-F2EF-45B2-AC63-9CD4D0AD6089}"/>
    <cellStyle name="Normal 4" xfId="4" xr:uid="{792BBBAF-9B2E-4589-AFB3-9561BD601DE3}"/>
    <cellStyle name="Normal 5" xfId="3" xr:uid="{D9ED0A8D-4866-48C4-BF36-9A04DBEEC59A}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20"/>
  <sheetViews>
    <sheetView showGridLines="0" topLeftCell="A37" zoomScale="115" zoomScaleNormal="115" workbookViewId="0">
      <selection activeCell="B4" sqref="B4:D4"/>
    </sheetView>
  </sheetViews>
  <sheetFormatPr defaultColWidth="14.42578125" defaultRowHeight="15" customHeight="1"/>
  <cols>
    <col min="1" max="1" width="12.28515625" customWidth="1"/>
    <col min="2" max="2" width="78.5703125" customWidth="1"/>
    <col min="3" max="3" width="13.85546875" customWidth="1"/>
    <col min="4" max="4" width="17.85546875" customWidth="1"/>
    <col min="5" max="6" width="8.7109375" customWidth="1"/>
    <col min="7" max="7" width="9.28515625" customWidth="1"/>
    <col min="8" max="8" width="10.42578125" customWidth="1"/>
    <col min="9" max="26" width="8.7109375" customWidth="1"/>
  </cols>
  <sheetData>
    <row r="1" spans="1:4">
      <c r="A1" s="296" t="s">
        <v>139</v>
      </c>
      <c r="B1" s="297"/>
      <c r="C1" s="297"/>
      <c r="D1" s="298"/>
    </row>
    <row r="2" spans="1:4">
      <c r="A2" s="1" t="s">
        <v>0</v>
      </c>
      <c r="B2" s="299"/>
      <c r="C2" s="297"/>
      <c r="D2" s="298"/>
    </row>
    <row r="3" spans="1:4">
      <c r="A3" s="1" t="s">
        <v>1</v>
      </c>
      <c r="B3" s="299" t="s">
        <v>275</v>
      </c>
      <c r="C3" s="297"/>
      <c r="D3" s="298"/>
    </row>
    <row r="4" spans="1:4">
      <c r="A4" s="1" t="s">
        <v>2</v>
      </c>
      <c r="B4" s="299"/>
      <c r="C4" s="297"/>
      <c r="D4" s="298"/>
    </row>
    <row r="5" spans="1:4">
      <c r="A5" s="1" t="s">
        <v>3</v>
      </c>
      <c r="B5" s="299"/>
      <c r="C5" s="297"/>
      <c r="D5" s="298"/>
    </row>
    <row r="6" spans="1:4">
      <c r="A6" s="300" t="s">
        <v>4</v>
      </c>
      <c r="B6" s="283"/>
      <c r="C6" s="283"/>
      <c r="D6" s="284"/>
    </row>
    <row r="7" spans="1:4">
      <c r="A7" s="2" t="s">
        <v>5</v>
      </c>
      <c r="B7" s="257" t="s">
        <v>6</v>
      </c>
      <c r="C7" s="256"/>
      <c r="D7" s="3" t="s">
        <v>274</v>
      </c>
    </row>
    <row r="8" spans="1:4">
      <c r="A8" s="2" t="s">
        <v>7</v>
      </c>
      <c r="B8" s="257" t="s">
        <v>8</v>
      </c>
      <c r="C8" s="256"/>
      <c r="D8" s="3" t="s">
        <v>229</v>
      </c>
    </row>
    <row r="9" spans="1:4">
      <c r="A9" s="2" t="s">
        <v>9</v>
      </c>
      <c r="B9" s="257" t="s">
        <v>10</v>
      </c>
      <c r="C9" s="256"/>
      <c r="D9" s="3" t="s">
        <v>140</v>
      </c>
    </row>
    <row r="10" spans="1:4">
      <c r="A10" s="2" t="s">
        <v>11</v>
      </c>
      <c r="B10" s="257" t="s">
        <v>12</v>
      </c>
      <c r="C10" s="256"/>
      <c r="D10" s="4" t="s">
        <v>228</v>
      </c>
    </row>
    <row r="11" spans="1:4">
      <c r="A11" s="294" t="s">
        <v>13</v>
      </c>
      <c r="B11" s="263"/>
      <c r="C11" s="263"/>
      <c r="D11" s="264"/>
    </row>
    <row r="12" spans="1:4">
      <c r="A12" s="295" t="s">
        <v>14</v>
      </c>
      <c r="B12" s="263"/>
      <c r="C12" s="263"/>
      <c r="D12" s="264"/>
    </row>
    <row r="13" spans="1:4">
      <c r="A13" s="290" t="s">
        <v>230</v>
      </c>
      <c r="B13" s="263"/>
      <c r="C13" s="256"/>
      <c r="D13" s="5" t="s">
        <v>141</v>
      </c>
    </row>
    <row r="14" spans="1:4">
      <c r="A14" s="290" t="s">
        <v>17</v>
      </c>
      <c r="B14" s="263"/>
      <c r="C14" s="256"/>
      <c r="D14" s="6" t="s">
        <v>18</v>
      </c>
    </row>
    <row r="15" spans="1:4">
      <c r="A15" s="290" t="s">
        <v>19</v>
      </c>
      <c r="B15" s="263"/>
      <c r="C15" s="256"/>
      <c r="D15" s="244">
        <v>2184.08</v>
      </c>
    </row>
    <row r="16" spans="1:4">
      <c r="A16" s="290" t="s">
        <v>20</v>
      </c>
      <c r="B16" s="263"/>
      <c r="C16" s="256"/>
      <c r="D16" s="7" t="s">
        <v>21</v>
      </c>
    </row>
    <row r="17" spans="1:4">
      <c r="A17" s="290" t="s">
        <v>22</v>
      </c>
      <c r="B17" s="263"/>
      <c r="C17" s="256"/>
      <c r="D17" s="5" t="s">
        <v>23</v>
      </c>
    </row>
    <row r="18" spans="1:4">
      <c r="A18" s="290" t="s">
        <v>24</v>
      </c>
      <c r="B18" s="263"/>
      <c r="C18" s="256"/>
      <c r="D18" s="5" t="s">
        <v>143</v>
      </c>
    </row>
    <row r="19" spans="1:4">
      <c r="A19" s="290" t="s">
        <v>25</v>
      </c>
      <c r="B19" s="263"/>
      <c r="C19" s="256"/>
      <c r="D19" s="5">
        <v>2</v>
      </c>
    </row>
    <row r="20" spans="1:4">
      <c r="A20" s="290" t="s">
        <v>26</v>
      </c>
      <c r="B20" s="263"/>
      <c r="C20" s="256"/>
      <c r="D20" s="5">
        <v>2</v>
      </c>
    </row>
    <row r="21" spans="1:4">
      <c r="A21" s="290" t="s">
        <v>27</v>
      </c>
      <c r="B21" s="263"/>
      <c r="C21" s="256"/>
      <c r="D21" s="5" t="s">
        <v>142</v>
      </c>
    </row>
    <row r="22" spans="1:4">
      <c r="A22" s="290" t="s">
        <v>28</v>
      </c>
      <c r="B22" s="263"/>
      <c r="C22" s="256"/>
      <c r="D22" s="5" t="s">
        <v>29</v>
      </c>
    </row>
    <row r="23" spans="1:4" ht="7.5" customHeight="1">
      <c r="A23" s="291"/>
      <c r="B23" s="263"/>
      <c r="C23" s="263"/>
      <c r="D23" s="264"/>
    </row>
    <row r="24" spans="1:4">
      <c r="A24" s="292" t="s">
        <v>30</v>
      </c>
      <c r="B24" s="260"/>
      <c r="C24" s="260"/>
      <c r="D24" s="274"/>
    </row>
    <row r="25" spans="1:4" ht="15" customHeight="1">
      <c r="A25" s="8">
        <v>1</v>
      </c>
      <c r="B25" s="9" t="s">
        <v>31</v>
      </c>
      <c r="C25" s="10" t="s">
        <v>32</v>
      </c>
      <c r="D25" s="11" t="s">
        <v>33</v>
      </c>
    </row>
    <row r="26" spans="1:4">
      <c r="A26" s="2" t="s">
        <v>5</v>
      </c>
      <c r="B26" s="257" t="s">
        <v>34</v>
      </c>
      <c r="C26" s="256"/>
      <c r="D26" s="3">
        <f>D15</f>
        <v>2184.08</v>
      </c>
    </row>
    <row r="27" spans="1:4" ht="16.5" customHeight="1">
      <c r="A27" s="2" t="s">
        <v>7</v>
      </c>
      <c r="B27" s="12" t="s">
        <v>35</v>
      </c>
      <c r="C27" s="13">
        <v>0.3</v>
      </c>
      <c r="D27" s="3">
        <f>$C$27*$D$26</f>
        <v>655.22399999999993</v>
      </c>
    </row>
    <row r="28" spans="1:4" ht="16.5" customHeight="1">
      <c r="A28" s="2" t="s">
        <v>9</v>
      </c>
      <c r="B28" s="12" t="s">
        <v>36</v>
      </c>
      <c r="C28" s="12"/>
      <c r="D28" s="3">
        <v>0</v>
      </c>
    </row>
    <row r="29" spans="1:4" ht="14.25" customHeight="1">
      <c r="A29" s="2" t="s">
        <v>11</v>
      </c>
      <c r="B29" s="12" t="s">
        <v>37</v>
      </c>
      <c r="C29" s="13">
        <v>0.2</v>
      </c>
      <c r="D29" s="3">
        <v>0</v>
      </c>
    </row>
    <row r="30" spans="1:4" ht="15.75" customHeight="1">
      <c r="A30" s="2" t="s">
        <v>38</v>
      </c>
      <c r="B30" s="293" t="s">
        <v>39</v>
      </c>
      <c r="C30" s="256"/>
      <c r="D30" s="3">
        <v>0</v>
      </c>
    </row>
    <row r="31" spans="1:4" ht="15.75" customHeight="1" thickBot="1">
      <c r="A31" s="2" t="s">
        <v>40</v>
      </c>
      <c r="B31" s="257" t="s">
        <v>41</v>
      </c>
      <c r="C31" s="256"/>
      <c r="D31" s="3">
        <f>D30*0.5</f>
        <v>0</v>
      </c>
    </row>
    <row r="32" spans="1:4" ht="15.75" customHeight="1" thickBot="1">
      <c r="A32" s="270" t="s">
        <v>231</v>
      </c>
      <c r="B32" s="271"/>
      <c r="C32" s="272"/>
      <c r="D32" s="202">
        <f>SUM(D26:D31)</f>
        <v>2839.3040000000001</v>
      </c>
    </row>
    <row r="33" spans="1:4" ht="15.75" customHeight="1" thickBot="1">
      <c r="A33" s="285" t="s">
        <v>201</v>
      </c>
      <c r="B33" s="286"/>
      <c r="C33" s="287"/>
      <c r="D33" s="15">
        <f>SUM(D32:D32)</f>
        <v>2839.3040000000001</v>
      </c>
    </row>
    <row r="34" spans="1:4" ht="7.5" customHeight="1" thickBot="1">
      <c r="A34" s="16"/>
      <c r="B34" s="17"/>
      <c r="C34" s="17"/>
      <c r="D34" s="18"/>
    </row>
    <row r="35" spans="1:4" ht="15.75" customHeight="1">
      <c r="A35" s="273" t="s">
        <v>43</v>
      </c>
      <c r="B35" s="260"/>
      <c r="C35" s="260"/>
      <c r="D35" s="274"/>
    </row>
    <row r="36" spans="1:4" ht="15.75" customHeight="1">
      <c r="A36" s="275" t="s">
        <v>44</v>
      </c>
      <c r="B36" s="263"/>
      <c r="C36" s="263"/>
      <c r="D36" s="264"/>
    </row>
    <row r="37" spans="1:4" ht="25.5" customHeight="1">
      <c r="A37" s="8" t="s">
        <v>45</v>
      </c>
      <c r="B37" s="19" t="s">
        <v>46</v>
      </c>
      <c r="C37" s="10" t="s">
        <v>32</v>
      </c>
      <c r="D37" s="11" t="s">
        <v>33</v>
      </c>
    </row>
    <row r="38" spans="1:4" ht="35.25">
      <c r="A38" s="2" t="s">
        <v>5</v>
      </c>
      <c r="B38" s="14" t="s">
        <v>47</v>
      </c>
      <c r="C38" s="20">
        <f>1/12</f>
        <v>8.3333333333333329E-2</v>
      </c>
      <c r="D38" s="3">
        <f>ROUND(($C$38)*D33,2)</f>
        <v>236.61</v>
      </c>
    </row>
    <row r="39" spans="1:4" ht="46.5">
      <c r="A39" s="2" t="s">
        <v>7</v>
      </c>
      <c r="B39" s="14" t="s">
        <v>48</v>
      </c>
      <c r="C39" s="20">
        <v>0.121</v>
      </c>
      <c r="D39" s="3">
        <f>ROUND(($C$39)*D33,2)</f>
        <v>343.56</v>
      </c>
    </row>
    <row r="40" spans="1:4" ht="15.75" customHeight="1" thickBot="1">
      <c r="A40" s="276" t="s">
        <v>231</v>
      </c>
      <c r="B40" s="277"/>
      <c r="C40" s="21">
        <f t="shared" ref="C40:D40" si="0">SUM(C38:C39)</f>
        <v>0.20433333333333331</v>
      </c>
      <c r="D40" s="22">
        <f t="shared" si="0"/>
        <v>580.17000000000007</v>
      </c>
    </row>
    <row r="41" spans="1:4" ht="15.75" customHeight="1" thickBot="1">
      <c r="A41" s="259" t="s">
        <v>251</v>
      </c>
      <c r="B41" s="289"/>
      <c r="C41" s="289"/>
      <c r="D41" s="22">
        <f>D40</f>
        <v>580.17000000000007</v>
      </c>
    </row>
    <row r="42" spans="1:4" ht="9" customHeight="1" thickBot="1">
      <c r="A42" s="278"/>
      <c r="B42" s="263"/>
      <c r="C42" s="263"/>
      <c r="D42" s="264"/>
    </row>
    <row r="43" spans="1:4" ht="58.5" customHeight="1">
      <c r="A43" s="279" t="s">
        <v>49</v>
      </c>
      <c r="B43" s="280"/>
      <c r="C43" s="280"/>
      <c r="D43" s="281"/>
    </row>
    <row r="44" spans="1:4" ht="15.75" customHeight="1">
      <c r="A44" s="288" t="s">
        <v>238</v>
      </c>
      <c r="B44" s="288"/>
      <c r="C44" s="203" t="s">
        <v>232</v>
      </c>
      <c r="D44" s="204">
        <f>D33</f>
        <v>2839.3040000000001</v>
      </c>
    </row>
    <row r="45" spans="1:4" ht="15.75" customHeight="1">
      <c r="A45" s="288"/>
      <c r="B45" s="288"/>
      <c r="C45" s="203" t="s">
        <v>233</v>
      </c>
      <c r="D45" s="204">
        <f>D41</f>
        <v>580.17000000000007</v>
      </c>
    </row>
    <row r="46" spans="1:4" ht="15.75" customHeight="1">
      <c r="A46" s="288"/>
      <c r="B46" s="288"/>
      <c r="C46" s="205" t="s">
        <v>231</v>
      </c>
      <c r="D46" s="204">
        <f>SUM(D44:D45)</f>
        <v>3419.4740000000002</v>
      </c>
    </row>
    <row r="47" spans="1:4" ht="7.5" customHeight="1" thickBot="1">
      <c r="A47" s="282"/>
      <c r="B47" s="283"/>
      <c r="C47" s="283"/>
      <c r="D47" s="284"/>
    </row>
    <row r="48" spans="1:4" ht="28.5" customHeight="1">
      <c r="A48" s="262" t="s">
        <v>50</v>
      </c>
      <c r="B48" s="263"/>
      <c r="C48" s="263"/>
      <c r="D48" s="264"/>
    </row>
    <row r="49" spans="1:4" ht="18" customHeight="1">
      <c r="A49" s="8" t="s">
        <v>51</v>
      </c>
      <c r="B49" s="9" t="s">
        <v>52</v>
      </c>
      <c r="C49" s="10" t="s">
        <v>32</v>
      </c>
      <c r="D49" s="11" t="s">
        <v>33</v>
      </c>
    </row>
    <row r="50" spans="1:4" ht="15.75" customHeight="1" thickBot="1">
      <c r="A50" s="2" t="s">
        <v>5</v>
      </c>
      <c r="B50" s="23" t="s">
        <v>53</v>
      </c>
      <c r="C50" s="20">
        <v>0.2</v>
      </c>
      <c r="D50" s="3">
        <f>ROUND((C50)*$D$46,2)</f>
        <v>683.89</v>
      </c>
    </row>
    <row r="51" spans="1:4" ht="17.25" customHeight="1" thickBot="1">
      <c r="A51" s="2" t="s">
        <v>7</v>
      </c>
      <c r="B51" s="23" t="s">
        <v>54</v>
      </c>
      <c r="C51" s="20">
        <v>2.5000000000000001E-2</v>
      </c>
      <c r="D51" s="3">
        <f t="shared" ref="D51:D57" si="1">ROUND((C51)*$D$46,2)</f>
        <v>85.49</v>
      </c>
    </row>
    <row r="52" spans="1:4" ht="15.75" customHeight="1" thickBot="1">
      <c r="A52" s="2" t="s">
        <v>9</v>
      </c>
      <c r="B52" s="144" t="s">
        <v>234</v>
      </c>
      <c r="C52" s="243">
        <f>3%</f>
        <v>0.03</v>
      </c>
      <c r="D52" s="3">
        <f t="shared" si="1"/>
        <v>102.58</v>
      </c>
    </row>
    <row r="53" spans="1:4" ht="18" customHeight="1">
      <c r="A53" s="2" t="s">
        <v>11</v>
      </c>
      <c r="B53" s="23" t="s">
        <v>56</v>
      </c>
      <c r="C53" s="20">
        <v>1.4999999999999999E-2</v>
      </c>
      <c r="D53" s="3">
        <f t="shared" si="1"/>
        <v>51.29</v>
      </c>
    </row>
    <row r="54" spans="1:4" ht="18.75" customHeight="1">
      <c r="A54" s="2" t="s">
        <v>38</v>
      </c>
      <c r="B54" s="23" t="s">
        <v>57</v>
      </c>
      <c r="C54" s="20">
        <v>0.01</v>
      </c>
      <c r="D54" s="3">
        <f t="shared" si="1"/>
        <v>34.19</v>
      </c>
    </row>
    <row r="55" spans="1:4" ht="15.75" customHeight="1">
      <c r="A55" s="2" t="s">
        <v>40</v>
      </c>
      <c r="B55" s="23" t="s">
        <v>58</v>
      </c>
      <c r="C55" s="20">
        <v>6.0000000000000001E-3</v>
      </c>
      <c r="D55" s="3">
        <f t="shared" si="1"/>
        <v>20.52</v>
      </c>
    </row>
    <row r="56" spans="1:4" ht="15.75" customHeight="1">
      <c r="A56" s="2" t="s">
        <v>42</v>
      </c>
      <c r="B56" s="23" t="s">
        <v>59</v>
      </c>
      <c r="C56" s="20">
        <v>2E-3</v>
      </c>
      <c r="D56" s="3">
        <f t="shared" si="1"/>
        <v>6.84</v>
      </c>
    </row>
    <row r="57" spans="1:4" ht="15.75" customHeight="1">
      <c r="A57" s="2" t="s">
        <v>60</v>
      </c>
      <c r="B57" s="23" t="s">
        <v>61</v>
      </c>
      <c r="C57" s="20">
        <v>0.08</v>
      </c>
      <c r="D57" s="3">
        <f t="shared" si="1"/>
        <v>273.56</v>
      </c>
    </row>
    <row r="58" spans="1:4" ht="15.75" customHeight="1">
      <c r="A58" s="259" t="s">
        <v>250</v>
      </c>
      <c r="B58" s="261"/>
      <c r="C58" s="21">
        <f t="shared" ref="C58:D58" si="2">SUM(C50:C57)</f>
        <v>0.36800000000000005</v>
      </c>
      <c r="D58" s="22">
        <f t="shared" si="2"/>
        <v>1258.3600000000001</v>
      </c>
    </row>
    <row r="59" spans="1:4" ht="34.5" customHeight="1">
      <c r="A59" s="265" t="s">
        <v>62</v>
      </c>
      <c r="B59" s="266"/>
      <c r="C59" s="266"/>
      <c r="D59" s="267"/>
    </row>
    <row r="60" spans="1:4" ht="10.5" customHeight="1">
      <c r="A60" s="24"/>
      <c r="B60" s="25"/>
      <c r="C60" s="25"/>
      <c r="D60" s="26"/>
    </row>
    <row r="61" spans="1:4" ht="15.75" customHeight="1">
      <c r="A61" s="268" t="s">
        <v>235</v>
      </c>
      <c r="B61" s="263"/>
      <c r="C61" s="263"/>
      <c r="D61" s="264"/>
    </row>
    <row r="62" spans="1:4" ht="15.75" customHeight="1">
      <c r="A62" s="8" t="s">
        <v>64</v>
      </c>
      <c r="B62" s="269" t="s">
        <v>65</v>
      </c>
      <c r="C62" s="256"/>
      <c r="D62" s="11" t="s">
        <v>33</v>
      </c>
    </row>
    <row r="63" spans="1:4" ht="15.75" customHeight="1">
      <c r="A63" s="2" t="s">
        <v>5</v>
      </c>
      <c r="B63" s="257" t="s">
        <v>66</v>
      </c>
      <c r="C63" s="256"/>
      <c r="D63" s="3">
        <f>(2*3.75*15)-(6%*50%*D26)</f>
        <v>46.97760000000001</v>
      </c>
    </row>
    <row r="64" spans="1:4" ht="15.75" customHeight="1">
      <c r="A64" s="2" t="s">
        <v>67</v>
      </c>
      <c r="B64" s="257" t="s">
        <v>68</v>
      </c>
      <c r="C64" s="256"/>
      <c r="D64" s="27">
        <v>0.06</v>
      </c>
    </row>
    <row r="65" spans="1:4" ht="15.75" customHeight="1">
      <c r="A65" s="2" t="s">
        <v>7</v>
      </c>
      <c r="B65" s="258" t="s">
        <v>145</v>
      </c>
      <c r="C65" s="256"/>
      <c r="D65" s="3">
        <f>(39.6*15)*(1-D66)</f>
        <v>588.05999999999995</v>
      </c>
    </row>
    <row r="66" spans="1:4" ht="15.75" customHeight="1">
      <c r="A66" s="2" t="s">
        <v>70</v>
      </c>
      <c r="B66" s="257" t="s">
        <v>144</v>
      </c>
      <c r="C66" s="256"/>
      <c r="D66" s="27">
        <v>0.01</v>
      </c>
    </row>
    <row r="67" spans="1:4" ht="15.75" customHeight="1">
      <c r="A67" s="2" t="s">
        <v>9</v>
      </c>
      <c r="B67" s="255" t="s">
        <v>72</v>
      </c>
      <c r="C67" s="256"/>
      <c r="D67" s="3">
        <v>0</v>
      </c>
    </row>
    <row r="68" spans="1:4" ht="15.75" customHeight="1">
      <c r="A68" s="2" t="s">
        <v>11</v>
      </c>
      <c r="B68" s="257" t="s">
        <v>73</v>
      </c>
      <c r="C68" s="256"/>
      <c r="D68" s="3">
        <f>(D26*30)*0.2473/1000</f>
        <v>16.203689519999998</v>
      </c>
    </row>
    <row r="69" spans="1:4" ht="15.75" customHeight="1">
      <c r="A69" s="2" t="s">
        <v>38</v>
      </c>
      <c r="B69" s="258" t="s">
        <v>146</v>
      </c>
      <c r="C69" s="256"/>
      <c r="D69" s="28">
        <f>D15/30/12</f>
        <v>6.0668888888888892</v>
      </c>
    </row>
    <row r="70" spans="1:4" ht="15.75" customHeight="1">
      <c r="A70" s="259" t="s">
        <v>252</v>
      </c>
      <c r="B70" s="260"/>
      <c r="C70" s="261"/>
      <c r="D70" s="22">
        <f>SUM(D63:D69)</f>
        <v>657.37817840888886</v>
      </c>
    </row>
    <row r="71" spans="1:4" ht="24.75" customHeight="1">
      <c r="A71" s="337" t="s">
        <v>147</v>
      </c>
      <c r="B71" s="311"/>
      <c r="C71" s="311"/>
      <c r="D71" s="312"/>
    </row>
    <row r="72" spans="1:4" ht="15" customHeight="1">
      <c r="A72" s="337" t="s">
        <v>202</v>
      </c>
      <c r="B72" s="311"/>
      <c r="C72" s="311"/>
      <c r="D72" s="312"/>
    </row>
    <row r="73" spans="1:4" ht="9" customHeight="1">
      <c r="A73" s="29"/>
      <c r="B73" s="338"/>
      <c r="C73" s="311"/>
      <c r="D73" s="312"/>
    </row>
    <row r="74" spans="1:4" ht="15.75" customHeight="1">
      <c r="A74" s="303" t="s">
        <v>76</v>
      </c>
      <c r="B74" s="263"/>
      <c r="C74" s="263"/>
      <c r="D74" s="264"/>
    </row>
    <row r="75" spans="1:4" ht="14.25" customHeight="1">
      <c r="A75" s="30">
        <v>2</v>
      </c>
      <c r="B75" s="324" t="s">
        <v>77</v>
      </c>
      <c r="C75" s="256"/>
      <c r="D75" s="31" t="s">
        <v>33</v>
      </c>
    </row>
    <row r="76" spans="1:4" ht="15.75" customHeight="1">
      <c r="A76" s="2" t="s">
        <v>45</v>
      </c>
      <c r="B76" s="257" t="s">
        <v>78</v>
      </c>
      <c r="C76" s="256"/>
      <c r="D76" s="32">
        <f>D41</f>
        <v>580.17000000000007</v>
      </c>
    </row>
    <row r="77" spans="1:4" ht="15.75" customHeight="1">
      <c r="A77" s="2" t="s">
        <v>51</v>
      </c>
      <c r="B77" s="257" t="s">
        <v>52</v>
      </c>
      <c r="C77" s="256"/>
      <c r="D77" s="32">
        <f>D58</f>
        <v>1258.3600000000001</v>
      </c>
    </row>
    <row r="78" spans="1:4" ht="15.75" customHeight="1">
      <c r="A78" s="2" t="s">
        <v>64</v>
      </c>
      <c r="B78" s="257" t="s">
        <v>65</v>
      </c>
      <c r="C78" s="256"/>
      <c r="D78" s="32">
        <f>D70</f>
        <v>657.37817840888886</v>
      </c>
    </row>
    <row r="79" spans="1:4" ht="15.75" customHeight="1">
      <c r="A79" s="285" t="s">
        <v>241</v>
      </c>
      <c r="B79" s="286"/>
      <c r="C79" s="287"/>
      <c r="D79" s="15">
        <f>SUM(D76:D78)</f>
        <v>2495.9081784088889</v>
      </c>
    </row>
    <row r="80" spans="1:4" ht="7.5" customHeight="1">
      <c r="A80" s="282"/>
      <c r="B80" s="283"/>
      <c r="C80" s="283"/>
      <c r="D80" s="284"/>
    </row>
    <row r="81" spans="1:4">
      <c r="A81" s="288" t="s">
        <v>237</v>
      </c>
      <c r="B81" s="288"/>
      <c r="C81" s="203" t="s">
        <v>232</v>
      </c>
      <c r="D81" s="204">
        <f>D33</f>
        <v>2839.3040000000001</v>
      </c>
    </row>
    <row r="82" spans="1:4">
      <c r="A82" s="288"/>
      <c r="B82" s="288"/>
      <c r="C82" s="203" t="s">
        <v>236</v>
      </c>
      <c r="D82" s="204">
        <f>D79</f>
        <v>2495.9081784088889</v>
      </c>
    </row>
    <row r="83" spans="1:4" ht="15.75" thickBot="1">
      <c r="A83" s="288"/>
      <c r="B83" s="288"/>
      <c r="C83" s="205" t="s">
        <v>231</v>
      </c>
      <c r="D83" s="204">
        <f>SUM(D81:D82)</f>
        <v>5335.2121784088886</v>
      </c>
    </row>
    <row r="84" spans="1:4" ht="15.75" customHeight="1" thickBot="1">
      <c r="A84" s="326" t="s">
        <v>203</v>
      </c>
      <c r="B84" s="327"/>
      <c r="C84" s="327"/>
      <c r="D84" s="328"/>
    </row>
    <row r="85" spans="1:4" ht="16.5" customHeight="1" thickBot="1">
      <c r="A85" s="30">
        <v>3</v>
      </c>
      <c r="B85" s="33" t="s">
        <v>80</v>
      </c>
      <c r="C85" s="34" t="s">
        <v>32</v>
      </c>
      <c r="D85" s="31" t="s">
        <v>33</v>
      </c>
    </row>
    <row r="86" spans="1:4" ht="16.5" customHeight="1">
      <c r="A86" s="2" t="s">
        <v>5</v>
      </c>
      <c r="B86" s="12" t="s">
        <v>81</v>
      </c>
      <c r="C86" s="20">
        <f>((1/12)*0.05)</f>
        <v>4.1666666666666666E-3</v>
      </c>
      <c r="D86" s="35">
        <f>C86*$D$83</f>
        <v>22.23005074337037</v>
      </c>
    </row>
    <row r="87" spans="1:4" ht="25.5" customHeight="1">
      <c r="A87" s="2" t="s">
        <v>7</v>
      </c>
      <c r="B87" s="12" t="s">
        <v>82</v>
      </c>
      <c r="C87" s="20">
        <f>(8%*C86)</f>
        <v>3.3333333333333332E-4</v>
      </c>
      <c r="D87" s="35">
        <f>C87*$D$86</f>
        <v>7.41001691445679E-3</v>
      </c>
    </row>
    <row r="88" spans="1:4" ht="28.5" customHeight="1">
      <c r="A88" s="2" t="s">
        <v>9</v>
      </c>
      <c r="B88" s="12" t="s">
        <v>83</v>
      </c>
      <c r="C88" s="20">
        <f>0.08*0.4*0.05</f>
        <v>1.6000000000000001E-3</v>
      </c>
      <c r="D88" s="35">
        <f t="shared" ref="D88:D91" si="3">C88*$D$83</f>
        <v>8.5363394854542225</v>
      </c>
    </row>
    <row r="89" spans="1:4" ht="13.5" customHeight="1">
      <c r="A89" s="2" t="s">
        <v>11</v>
      </c>
      <c r="B89" s="12" t="s">
        <v>84</v>
      </c>
      <c r="C89" s="20">
        <f>(((7/30))/12)</f>
        <v>1.9444444444444445E-2</v>
      </c>
      <c r="D89" s="35">
        <f t="shared" si="3"/>
        <v>103.74023680239506</v>
      </c>
    </row>
    <row r="90" spans="1:4" ht="30" customHeight="1">
      <c r="A90" s="2" t="s">
        <v>38</v>
      </c>
      <c r="B90" s="36" t="s">
        <v>85</v>
      </c>
      <c r="C90" s="20">
        <f>C58*C89</f>
        <v>7.1555555555555565E-3</v>
      </c>
      <c r="D90" s="35">
        <f>C90*$D$89</f>
        <v>0.74231902778602699</v>
      </c>
    </row>
    <row r="91" spans="1:4" ht="25.5" customHeight="1" thickBot="1">
      <c r="A91" s="2" t="s">
        <v>40</v>
      </c>
      <c r="B91" s="12" t="s">
        <v>86</v>
      </c>
      <c r="C91" s="37">
        <f>1*0.08*0.4</f>
        <v>3.2000000000000001E-2</v>
      </c>
      <c r="D91" s="35">
        <f t="shared" si="3"/>
        <v>170.72678970908444</v>
      </c>
    </row>
    <row r="92" spans="1:4" ht="15.75" customHeight="1" thickBot="1">
      <c r="A92" s="285" t="s">
        <v>242</v>
      </c>
      <c r="B92" s="336"/>
      <c r="C92" s="38">
        <f t="shared" ref="C92:D92" si="4">SUM(C86:C91)</f>
        <v>6.4700000000000008E-2</v>
      </c>
      <c r="D92" s="15">
        <f t="shared" si="4"/>
        <v>305.98314578500458</v>
      </c>
    </row>
    <row r="93" spans="1:4" ht="9" customHeight="1">
      <c r="A93" s="282"/>
      <c r="B93" s="283"/>
      <c r="C93" s="283"/>
      <c r="D93" s="284"/>
    </row>
    <row r="94" spans="1:4">
      <c r="A94" s="288" t="s">
        <v>239</v>
      </c>
      <c r="B94" s="288"/>
      <c r="C94" s="203" t="s">
        <v>232</v>
      </c>
      <c r="D94" s="204">
        <f>D33</f>
        <v>2839.3040000000001</v>
      </c>
    </row>
    <row r="95" spans="1:4">
      <c r="A95" s="288"/>
      <c r="B95" s="288"/>
      <c r="C95" s="203" t="s">
        <v>236</v>
      </c>
      <c r="D95" s="204">
        <f>D79</f>
        <v>2495.9081784088889</v>
      </c>
    </row>
    <row r="96" spans="1:4">
      <c r="A96" s="288"/>
      <c r="B96" s="288"/>
      <c r="C96" s="203" t="s">
        <v>240</v>
      </c>
      <c r="D96" s="204">
        <f>D92</f>
        <v>305.98314578500458</v>
      </c>
    </row>
    <row r="97" spans="1:4" ht="15.75" thickBot="1">
      <c r="A97" s="288"/>
      <c r="B97" s="288"/>
      <c r="C97" s="205" t="s">
        <v>231</v>
      </c>
      <c r="D97" s="204">
        <f>SUM(D94:D96)</f>
        <v>5641.1953241938936</v>
      </c>
    </row>
    <row r="98" spans="1:4" ht="15.75" customHeight="1" thickBot="1">
      <c r="A98" s="329" t="s">
        <v>243</v>
      </c>
      <c r="B98" s="330"/>
      <c r="C98" s="330"/>
      <c r="D98" s="331"/>
    </row>
    <row r="99" spans="1:4" ht="15.75" customHeight="1" thickBot="1">
      <c r="A99" s="332" t="s">
        <v>87</v>
      </c>
      <c r="B99" s="263"/>
      <c r="C99" s="263"/>
      <c r="D99" s="264"/>
    </row>
    <row r="100" spans="1:4" ht="24" customHeight="1">
      <c r="A100" s="39" t="s">
        <v>88</v>
      </c>
      <c r="B100" s="40" t="s">
        <v>89</v>
      </c>
      <c r="C100" s="41" t="s">
        <v>32</v>
      </c>
      <c r="D100" s="42" t="s">
        <v>33</v>
      </c>
    </row>
    <row r="101" spans="1:4" ht="15.75" customHeight="1">
      <c r="A101" s="43" t="s">
        <v>5</v>
      </c>
      <c r="B101" s="113" t="s">
        <v>90</v>
      </c>
      <c r="C101" s="45">
        <f>((1+1/3)/12)/12</f>
        <v>9.2592592592592587E-3</v>
      </c>
      <c r="D101" s="46">
        <f>C101*$D$97</f>
        <v>52.233290038832344</v>
      </c>
    </row>
    <row r="102" spans="1:4" ht="16.5" customHeight="1">
      <c r="A102" s="43" t="s">
        <v>7</v>
      </c>
      <c r="B102" s="44" t="s">
        <v>91</v>
      </c>
      <c r="C102" s="45">
        <f>(1/30/12)</f>
        <v>2.7777777777777779E-3</v>
      </c>
      <c r="D102" s="46">
        <f t="shared" ref="D102:D106" si="5">C102*$D$97</f>
        <v>15.669987011649704</v>
      </c>
    </row>
    <row r="103" spans="1:4" ht="16.5" customHeight="1">
      <c r="A103" s="43" t="s">
        <v>9</v>
      </c>
      <c r="B103" s="44" t="s">
        <v>92</v>
      </c>
      <c r="C103" s="45">
        <f>((5/30/12)*0.015)</f>
        <v>2.0833333333333332E-4</v>
      </c>
      <c r="D103" s="46">
        <f t="shared" si="5"/>
        <v>1.1752490258737278</v>
      </c>
    </row>
    <row r="104" spans="1:4" ht="16.5" customHeight="1">
      <c r="A104" s="43" t="s">
        <v>11</v>
      </c>
      <c r="B104" s="44" t="s">
        <v>93</v>
      </c>
      <c r="C104" s="45">
        <f>(1/12)*1.78%</f>
        <v>1.4833333333333332E-3</v>
      </c>
      <c r="D104" s="46">
        <f t="shared" si="5"/>
        <v>8.3677730642209411</v>
      </c>
    </row>
    <row r="105" spans="1:4" ht="16.5" customHeight="1">
      <c r="A105" s="43" t="s">
        <v>38</v>
      </c>
      <c r="B105" s="44" t="s">
        <v>94</v>
      </c>
      <c r="C105" s="45">
        <v>2.7E-4</v>
      </c>
      <c r="D105" s="46">
        <f t="shared" si="5"/>
        <v>1.5231227375323513</v>
      </c>
    </row>
    <row r="106" spans="1:4" ht="16.5" customHeight="1">
      <c r="A106" s="43" t="s">
        <v>40</v>
      </c>
      <c r="B106" s="113" t="s">
        <v>95</v>
      </c>
      <c r="C106" s="45">
        <f>((5/30)/12)</f>
        <v>1.3888888888888888E-2</v>
      </c>
      <c r="D106" s="46">
        <f t="shared" si="5"/>
        <v>78.349935058248519</v>
      </c>
    </row>
    <row r="107" spans="1:4" ht="15.75" customHeight="1">
      <c r="A107" s="333" t="s">
        <v>96</v>
      </c>
      <c r="B107" s="256"/>
      <c r="C107" s="47">
        <f>SUM(C101:C106)</f>
        <v>2.7887592592592589E-2</v>
      </c>
      <c r="D107" s="48">
        <f>SUM(D101:D106)</f>
        <v>157.31935693635756</v>
      </c>
    </row>
    <row r="108" spans="1:4" ht="27" customHeight="1">
      <c r="A108" s="207" t="s">
        <v>42</v>
      </c>
      <c r="B108" s="206" t="s">
        <v>97</v>
      </c>
      <c r="C108" s="49">
        <f>C58*C107</f>
        <v>1.0262634074074075E-2</v>
      </c>
      <c r="D108" s="50">
        <f>C108*$D$97</f>
        <v>57.893523352579599</v>
      </c>
    </row>
    <row r="109" spans="1:4" ht="15.75" customHeight="1">
      <c r="A109" s="333" t="s">
        <v>98</v>
      </c>
      <c r="B109" s="256"/>
      <c r="C109" s="51">
        <f t="shared" ref="C109:D109" si="6">C107+C108</f>
        <v>3.8150226666666662E-2</v>
      </c>
      <c r="D109" s="52">
        <f t="shared" si="6"/>
        <v>215.21288028893716</v>
      </c>
    </row>
    <row r="110" spans="1:4" ht="24.75" customHeight="1">
      <c r="A110" s="334" t="s">
        <v>99</v>
      </c>
      <c r="B110" s="311"/>
      <c r="C110" s="311"/>
      <c r="D110" s="312"/>
    </row>
    <row r="111" spans="1:4" ht="9" customHeight="1">
      <c r="A111" s="335"/>
      <c r="B111" s="263"/>
      <c r="C111" s="263"/>
      <c r="D111" s="264"/>
    </row>
    <row r="112" spans="1:4">
      <c r="A112" s="323" t="s">
        <v>100</v>
      </c>
      <c r="B112" s="263"/>
      <c r="C112" s="263"/>
      <c r="D112" s="264"/>
    </row>
    <row r="113" spans="1:4">
      <c r="A113" s="30">
        <v>4</v>
      </c>
      <c r="B113" s="324" t="s">
        <v>101</v>
      </c>
      <c r="C113" s="256"/>
      <c r="D113" s="31" t="s">
        <v>33</v>
      </c>
    </row>
    <row r="114" spans="1:4">
      <c r="A114" s="2" t="s">
        <v>88</v>
      </c>
      <c r="B114" s="325" t="s">
        <v>102</v>
      </c>
      <c r="C114" s="256"/>
      <c r="D114" s="32">
        <f>D109</f>
        <v>215.21288028893716</v>
      </c>
    </row>
    <row r="115" spans="1:4">
      <c r="A115" s="285" t="s">
        <v>247</v>
      </c>
      <c r="B115" s="286"/>
      <c r="C115" s="287"/>
      <c r="D115" s="15">
        <f>SUM(D114)</f>
        <v>215.21288028893716</v>
      </c>
    </row>
    <row r="116" spans="1:4" ht="9" customHeight="1">
      <c r="A116" s="53"/>
      <c r="B116" s="54"/>
      <c r="C116" s="54"/>
      <c r="D116" s="55"/>
    </row>
    <row r="117" spans="1:4" ht="15.75" customHeight="1">
      <c r="A117" s="313" t="s">
        <v>103</v>
      </c>
      <c r="B117" s="263"/>
      <c r="C117" s="263"/>
      <c r="D117" s="264"/>
    </row>
    <row r="118" spans="1:4" ht="17.25" customHeight="1">
      <c r="A118" s="30">
        <v>5</v>
      </c>
      <c r="B118" s="324" t="s">
        <v>104</v>
      </c>
      <c r="C118" s="256"/>
      <c r="D118" s="31" t="s">
        <v>33</v>
      </c>
    </row>
    <row r="119" spans="1:4" ht="15.75" customHeight="1">
      <c r="A119" s="2" t="s">
        <v>5</v>
      </c>
      <c r="B119" s="257" t="s">
        <v>105</v>
      </c>
      <c r="C119" s="256"/>
      <c r="D119" s="199">
        <f>Uniformes!I40</f>
        <v>63.45</v>
      </c>
    </row>
    <row r="120" spans="1:4" ht="15.75" customHeight="1">
      <c r="A120" s="2" t="s">
        <v>7</v>
      </c>
      <c r="B120" s="257" t="s">
        <v>193</v>
      </c>
      <c r="C120" s="256"/>
      <c r="D120" s="199">
        <f>Materiais!H16</f>
        <v>17.557916666666667</v>
      </c>
    </row>
    <row r="121" spans="1:4" ht="15.75" customHeight="1">
      <c r="A121" s="2" t="s">
        <v>9</v>
      </c>
      <c r="B121" s="257" t="s">
        <v>194</v>
      </c>
      <c r="C121" s="256"/>
      <c r="D121" s="199">
        <f>Equipamentos!L30</f>
        <v>41.31666666666667</v>
      </c>
    </row>
    <row r="122" spans="1:4" ht="15.75" customHeight="1">
      <c r="A122" s="2" t="s">
        <v>11</v>
      </c>
      <c r="B122" s="258" t="s">
        <v>225</v>
      </c>
      <c r="C122" s="256"/>
      <c r="D122" s="114">
        <v>290.38</v>
      </c>
    </row>
    <row r="123" spans="1:4" ht="15.75" customHeight="1">
      <c r="A123" s="2" t="s">
        <v>38</v>
      </c>
      <c r="B123" s="257"/>
      <c r="C123" s="256"/>
      <c r="D123" s="114" t="s">
        <v>204</v>
      </c>
    </row>
    <row r="124" spans="1:4" ht="15.75" customHeight="1" thickBot="1">
      <c r="A124" s="285" t="s">
        <v>248</v>
      </c>
      <c r="B124" s="286"/>
      <c r="C124" s="287"/>
      <c r="D124" s="15">
        <f>SUM(D119:D123)</f>
        <v>412.70458333333335</v>
      </c>
    </row>
    <row r="125" spans="1:4" ht="15.75" customHeight="1" thickBot="1">
      <c r="A125" s="314" t="s">
        <v>226</v>
      </c>
      <c r="B125" s="315"/>
      <c r="C125" s="315"/>
      <c r="D125" s="316"/>
    </row>
    <row r="126" spans="1:4" ht="7.5" customHeight="1" thickBot="1">
      <c r="A126" s="278"/>
      <c r="B126" s="263"/>
      <c r="C126" s="263"/>
      <c r="D126" s="264"/>
    </row>
    <row r="127" spans="1:4" ht="15.75" customHeight="1">
      <c r="A127" s="295" t="s">
        <v>106</v>
      </c>
      <c r="B127" s="263"/>
      <c r="C127" s="263"/>
      <c r="D127" s="56">
        <f>C40+C58+C92+C109</f>
        <v>0.67518356000000002</v>
      </c>
    </row>
    <row r="128" spans="1:4" ht="7.5" customHeight="1">
      <c r="A128" s="310"/>
      <c r="B128" s="311"/>
      <c r="C128" s="311"/>
      <c r="D128" s="312"/>
    </row>
    <row r="129" spans="1:4" ht="15.75" thickBot="1">
      <c r="A129" s="24"/>
      <c r="B129" s="25"/>
      <c r="C129" s="25"/>
      <c r="D129" s="26"/>
    </row>
    <row r="130" spans="1:4">
      <c r="A130" s="317" t="s">
        <v>246</v>
      </c>
      <c r="B130" s="318"/>
      <c r="C130" s="203" t="s">
        <v>232</v>
      </c>
      <c r="D130" s="204">
        <f>D33</f>
        <v>2839.3040000000001</v>
      </c>
    </row>
    <row r="131" spans="1:4">
      <c r="A131" s="319"/>
      <c r="B131" s="320"/>
      <c r="C131" s="203" t="s">
        <v>236</v>
      </c>
      <c r="D131" s="204">
        <f>D79</f>
        <v>2495.9081784088889</v>
      </c>
    </row>
    <row r="132" spans="1:4">
      <c r="A132" s="319"/>
      <c r="B132" s="320"/>
      <c r="C132" s="203" t="s">
        <v>240</v>
      </c>
      <c r="D132" s="204">
        <f>D92</f>
        <v>305.98314578500458</v>
      </c>
    </row>
    <row r="133" spans="1:4">
      <c r="A133" s="319"/>
      <c r="B133" s="320"/>
      <c r="C133" s="203" t="s">
        <v>244</v>
      </c>
      <c r="D133" s="204">
        <f>D115</f>
        <v>215.21288028893716</v>
      </c>
    </row>
    <row r="134" spans="1:4">
      <c r="A134" s="319"/>
      <c r="B134" s="320"/>
      <c r="C134" s="203" t="s">
        <v>245</v>
      </c>
      <c r="D134" s="204">
        <f>D124</f>
        <v>412.70458333333335</v>
      </c>
    </row>
    <row r="135" spans="1:4" ht="15.75" thickBot="1">
      <c r="A135" s="321"/>
      <c r="B135" s="322"/>
      <c r="C135" s="205" t="s">
        <v>231</v>
      </c>
      <c r="D135" s="204">
        <f>SUM(D130:D134)</f>
        <v>6269.1127878161642</v>
      </c>
    </row>
    <row r="136" spans="1:4" ht="15.75" customHeight="1" thickBot="1">
      <c r="A136" s="313" t="s">
        <v>107</v>
      </c>
      <c r="B136" s="263"/>
      <c r="C136" s="263"/>
      <c r="D136" s="264"/>
    </row>
    <row r="137" spans="1:4" ht="16.5" customHeight="1">
      <c r="A137" s="57">
        <v>6</v>
      </c>
      <c r="B137" s="58" t="s">
        <v>108</v>
      </c>
      <c r="C137" s="59" t="s">
        <v>32</v>
      </c>
      <c r="D137" s="60" t="s">
        <v>33</v>
      </c>
    </row>
    <row r="138" spans="1:4" ht="30.75" customHeight="1">
      <c r="A138" s="301" t="s">
        <v>109</v>
      </c>
      <c r="B138" s="302"/>
      <c r="C138" s="302"/>
      <c r="D138" s="71">
        <f>D135</f>
        <v>6269.1127878161642</v>
      </c>
    </row>
    <row r="139" spans="1:4" ht="17.25" customHeight="1">
      <c r="A139" s="72" t="s">
        <v>5</v>
      </c>
      <c r="B139" s="73" t="s">
        <v>110</v>
      </c>
      <c r="C139" s="245">
        <f>5%</f>
        <v>0.05</v>
      </c>
      <c r="D139" s="74">
        <f>C139*$D$135</f>
        <v>313.45563939080824</v>
      </c>
    </row>
    <row r="140" spans="1:4" ht="27" customHeight="1">
      <c r="A140" s="301" t="s">
        <v>111</v>
      </c>
      <c r="B140" s="302"/>
      <c r="C140" s="302"/>
      <c r="D140" s="71">
        <f>D138+D139</f>
        <v>6582.568427206972</v>
      </c>
    </row>
    <row r="141" spans="1:4" ht="15.75" customHeight="1" thickBot="1">
      <c r="A141" s="72" t="s">
        <v>7</v>
      </c>
      <c r="B141" s="73" t="s">
        <v>112</v>
      </c>
      <c r="C141" s="245">
        <f>10%</f>
        <v>0.1</v>
      </c>
      <c r="D141" s="74">
        <f>C141*D140</f>
        <v>658.25684272069725</v>
      </c>
    </row>
    <row r="142" spans="1:4" ht="27" customHeight="1" thickBot="1">
      <c r="A142" s="301" t="s">
        <v>113</v>
      </c>
      <c r="B142" s="302"/>
      <c r="C142" s="302"/>
      <c r="D142" s="115">
        <f>D135+D139+D141</f>
        <v>7240.8252699276691</v>
      </c>
    </row>
    <row r="143" spans="1:4" ht="15.75" customHeight="1" thickBot="1">
      <c r="A143" s="72" t="s">
        <v>9</v>
      </c>
      <c r="B143" s="73" t="s">
        <v>114</v>
      </c>
      <c r="C143" s="246" t="s">
        <v>115</v>
      </c>
      <c r="D143" s="249" t="s">
        <v>205</v>
      </c>
    </row>
    <row r="144" spans="1:4" ht="15.75" customHeight="1" thickBot="1">
      <c r="A144" s="63"/>
      <c r="B144" s="61" t="s">
        <v>116</v>
      </c>
      <c r="C144" s="247">
        <v>0.05</v>
      </c>
      <c r="D144" s="62">
        <f>C144*(D142)/(1-C147)</f>
        <v>396.32322221826325</v>
      </c>
    </row>
    <row r="145" spans="1:4" ht="16.5" customHeight="1">
      <c r="A145" s="63"/>
      <c r="B145" s="61" t="s">
        <v>117</v>
      </c>
      <c r="C145" s="248">
        <v>0.03</v>
      </c>
      <c r="D145" s="62">
        <f>C145*(D142)/(1-C147)</f>
        <v>237.79393333095794</v>
      </c>
    </row>
    <row r="146" spans="1:4" ht="15.75" customHeight="1">
      <c r="A146" s="63"/>
      <c r="B146" s="61" t="s">
        <v>118</v>
      </c>
      <c r="C146" s="248">
        <v>6.4999999999999997E-3</v>
      </c>
      <c r="D146" s="62">
        <f>C146*(D142)/(1-C147)</f>
        <v>51.52201888837422</v>
      </c>
    </row>
    <row r="147" spans="1:4" ht="15.75" customHeight="1">
      <c r="A147" s="295" t="s">
        <v>119</v>
      </c>
      <c r="B147" s="256"/>
      <c r="C147" s="64">
        <f t="shared" ref="C147:D147" si="7">SUM(C144:C146)</f>
        <v>8.6500000000000007E-2</v>
      </c>
      <c r="D147" s="65">
        <f t="shared" si="7"/>
        <v>685.63917443759544</v>
      </c>
    </row>
    <row r="148" spans="1:4" ht="15.75" customHeight="1">
      <c r="A148" s="285" t="s">
        <v>249</v>
      </c>
      <c r="B148" s="286"/>
      <c r="C148" s="287"/>
      <c r="D148" s="15">
        <f>D139+D141+D147</f>
        <v>1657.3516565491009</v>
      </c>
    </row>
    <row r="149" spans="1:4" ht="9" customHeight="1">
      <c r="A149" s="29"/>
      <c r="D149" s="66"/>
    </row>
    <row r="150" spans="1:4" ht="15.75" customHeight="1">
      <c r="A150" s="303" t="s">
        <v>120</v>
      </c>
      <c r="B150" s="263"/>
      <c r="C150" s="263"/>
      <c r="D150" s="264"/>
    </row>
    <row r="151" spans="1:4" ht="15.75" customHeight="1">
      <c r="A151" s="262" t="s">
        <v>121</v>
      </c>
      <c r="B151" s="263"/>
      <c r="C151" s="256"/>
      <c r="D151" s="31" t="s">
        <v>33</v>
      </c>
    </row>
    <row r="152" spans="1:4" ht="15.75" customHeight="1">
      <c r="A152" s="2" t="s">
        <v>5</v>
      </c>
      <c r="B152" s="257" t="s">
        <v>30</v>
      </c>
      <c r="C152" s="256"/>
      <c r="D152" s="32">
        <f>D33</f>
        <v>2839.3040000000001</v>
      </c>
    </row>
    <row r="153" spans="1:4" ht="15.75" customHeight="1">
      <c r="A153" s="2" t="s">
        <v>7</v>
      </c>
      <c r="B153" s="257" t="s">
        <v>43</v>
      </c>
      <c r="C153" s="256"/>
      <c r="D153" s="32">
        <f>D79</f>
        <v>2495.9081784088889</v>
      </c>
    </row>
    <row r="154" spans="1:4" ht="15.75" customHeight="1">
      <c r="A154" s="2" t="s">
        <v>9</v>
      </c>
      <c r="B154" s="257" t="s">
        <v>79</v>
      </c>
      <c r="C154" s="256"/>
      <c r="D154" s="32">
        <f>D92</f>
        <v>305.98314578500458</v>
      </c>
    </row>
    <row r="155" spans="1:4" ht="15.75" customHeight="1">
      <c r="A155" s="2" t="s">
        <v>11</v>
      </c>
      <c r="B155" s="257" t="s">
        <v>122</v>
      </c>
      <c r="C155" s="256"/>
      <c r="D155" s="32">
        <f>D115</f>
        <v>215.21288028893716</v>
      </c>
    </row>
    <row r="156" spans="1:4" ht="15.75" customHeight="1">
      <c r="A156" s="2" t="s">
        <v>38</v>
      </c>
      <c r="B156" s="257" t="s">
        <v>103</v>
      </c>
      <c r="C156" s="256"/>
      <c r="D156" s="32">
        <f>D124</f>
        <v>412.70458333333335</v>
      </c>
    </row>
    <row r="157" spans="1:4" ht="15.75" customHeight="1">
      <c r="A157" s="295" t="s">
        <v>96</v>
      </c>
      <c r="B157" s="263"/>
      <c r="C157" s="256"/>
      <c r="D157" s="32">
        <f>SUM(D152:D156)</f>
        <v>6269.1127878161642</v>
      </c>
    </row>
    <row r="158" spans="1:4" ht="15.75" customHeight="1">
      <c r="A158" s="2" t="s">
        <v>40</v>
      </c>
      <c r="B158" s="257" t="s">
        <v>123</v>
      </c>
      <c r="C158" s="256"/>
      <c r="D158" s="32">
        <f>D148</f>
        <v>1657.3516565491009</v>
      </c>
    </row>
    <row r="159" spans="1:4" ht="15.75" customHeight="1">
      <c r="A159" s="309" t="s">
        <v>124</v>
      </c>
      <c r="B159" s="263"/>
      <c r="C159" s="256"/>
      <c r="D159" s="15">
        <f>SUM(D157:D158)</f>
        <v>7926.4644443652651</v>
      </c>
    </row>
    <row r="160" spans="1:4" ht="15.75" customHeight="1">
      <c r="A160" s="304" t="s">
        <v>125</v>
      </c>
      <c r="B160" s="280"/>
      <c r="C160" s="280"/>
      <c r="D160" s="67">
        <v>2</v>
      </c>
    </row>
    <row r="161" spans="1:4" ht="15.75" customHeight="1">
      <c r="A161" s="305" t="s">
        <v>126</v>
      </c>
      <c r="B161" s="306"/>
      <c r="C161" s="306"/>
      <c r="D161" s="68">
        <f>D160*D159</f>
        <v>15852.92888873053</v>
      </c>
    </row>
    <row r="162" spans="1:4" ht="15.75" customHeight="1">
      <c r="A162" s="307" t="s">
        <v>127</v>
      </c>
      <c r="B162" s="308"/>
      <c r="C162" s="308"/>
      <c r="D162" s="69">
        <f>D161*12</f>
        <v>190235.14666476636</v>
      </c>
    </row>
    <row r="163" spans="1:4" ht="15.75" customHeight="1">
      <c r="D163" s="70"/>
    </row>
    <row r="164" spans="1:4" ht="15.75" customHeight="1">
      <c r="D164" s="70"/>
    </row>
    <row r="165" spans="1:4" ht="15.75" customHeight="1">
      <c r="D165" s="70"/>
    </row>
    <row r="166" spans="1:4" ht="15.75" customHeight="1">
      <c r="D166" s="70"/>
    </row>
    <row r="167" spans="1:4" ht="15.75" customHeight="1">
      <c r="D167" s="70"/>
    </row>
    <row r="168" spans="1:4" ht="15.75" customHeight="1">
      <c r="D168" s="70"/>
    </row>
    <row r="169" spans="1:4" ht="15.75" customHeight="1">
      <c r="D169" s="70"/>
    </row>
    <row r="170" spans="1:4" ht="15.75" customHeight="1">
      <c r="D170" s="70"/>
    </row>
    <row r="171" spans="1:4" ht="15.75" customHeight="1">
      <c r="D171" s="70"/>
    </row>
    <row r="172" spans="1:4" ht="15.75" customHeight="1">
      <c r="D172" s="70"/>
    </row>
    <row r="173" spans="1:4" ht="15.75" customHeight="1">
      <c r="D173" s="70"/>
    </row>
    <row r="174" spans="1:4" ht="15.75" customHeight="1">
      <c r="D174" s="70"/>
    </row>
    <row r="175" spans="1:4" ht="15.75" customHeight="1">
      <c r="D175" s="70"/>
    </row>
    <row r="176" spans="1:4" ht="15.75" customHeight="1">
      <c r="D176" s="70"/>
    </row>
    <row r="177" spans="4:4" ht="15.75" customHeight="1">
      <c r="D177" s="70"/>
    </row>
    <row r="178" spans="4:4" ht="15.75" customHeight="1">
      <c r="D178" s="70"/>
    </row>
    <row r="179" spans="4:4" ht="15.75" customHeight="1">
      <c r="D179" s="70"/>
    </row>
    <row r="180" spans="4:4" ht="15.75" customHeight="1">
      <c r="D180" s="70"/>
    </row>
    <row r="181" spans="4:4" ht="15.75" customHeight="1">
      <c r="D181" s="70"/>
    </row>
    <row r="182" spans="4:4" ht="15.75" customHeight="1">
      <c r="D182" s="70"/>
    </row>
    <row r="183" spans="4:4" ht="15.75" customHeight="1">
      <c r="D183" s="70"/>
    </row>
    <row r="184" spans="4:4" ht="15.75" customHeight="1">
      <c r="D184" s="70"/>
    </row>
    <row r="185" spans="4:4" ht="15.75" customHeight="1">
      <c r="D185" s="70"/>
    </row>
    <row r="186" spans="4:4" ht="15.75" customHeight="1">
      <c r="D186" s="70"/>
    </row>
    <row r="187" spans="4:4" ht="15.75" customHeight="1">
      <c r="D187" s="70"/>
    </row>
    <row r="188" spans="4:4" ht="15.75" customHeight="1">
      <c r="D188" s="70"/>
    </row>
    <row r="189" spans="4:4" ht="15.75" customHeight="1">
      <c r="D189" s="70"/>
    </row>
    <row r="190" spans="4:4" ht="15.75" customHeight="1">
      <c r="D190" s="70"/>
    </row>
    <row r="191" spans="4:4" ht="15.75" customHeight="1">
      <c r="D191" s="70"/>
    </row>
    <row r="192" spans="4:4" ht="15.75" customHeight="1">
      <c r="D192" s="70"/>
    </row>
    <row r="193" spans="4:4" ht="15.75" customHeight="1">
      <c r="D193" s="70"/>
    </row>
    <row r="194" spans="4:4" ht="15.75" customHeight="1">
      <c r="D194" s="70"/>
    </row>
    <row r="195" spans="4:4" ht="15.75" customHeight="1">
      <c r="D195" s="70"/>
    </row>
    <row r="196" spans="4:4" ht="15.75" customHeight="1">
      <c r="D196" s="70"/>
    </row>
    <row r="197" spans="4:4" ht="15.75" customHeight="1">
      <c r="D197" s="70"/>
    </row>
    <row r="198" spans="4:4" ht="15.75" customHeight="1">
      <c r="D198" s="70"/>
    </row>
    <row r="199" spans="4:4" ht="15.75" customHeight="1">
      <c r="D199" s="70"/>
    </row>
    <row r="200" spans="4:4" ht="15.75" customHeight="1">
      <c r="D200" s="70"/>
    </row>
    <row r="201" spans="4:4" ht="15.75" customHeight="1">
      <c r="D201" s="70"/>
    </row>
    <row r="202" spans="4:4" ht="15.75" customHeight="1">
      <c r="D202" s="70"/>
    </row>
    <row r="203" spans="4:4" ht="15.75" customHeight="1">
      <c r="D203" s="70"/>
    </row>
    <row r="204" spans="4:4" ht="15.75" customHeight="1">
      <c r="D204" s="70"/>
    </row>
    <row r="205" spans="4:4" ht="15.75" customHeight="1">
      <c r="D205" s="70"/>
    </row>
    <row r="206" spans="4:4" ht="15.75" customHeight="1">
      <c r="D206" s="70"/>
    </row>
    <row r="207" spans="4:4" ht="15.75" customHeight="1">
      <c r="D207" s="70"/>
    </row>
    <row r="208" spans="4:4" ht="15.75" customHeight="1">
      <c r="D208" s="70"/>
    </row>
    <row r="209" spans="4:4" ht="15.75" customHeight="1">
      <c r="D209" s="70"/>
    </row>
    <row r="210" spans="4:4" ht="15.75" customHeight="1">
      <c r="D210" s="70"/>
    </row>
    <row r="211" spans="4:4" ht="15.75" customHeight="1">
      <c r="D211" s="70"/>
    </row>
    <row r="212" spans="4:4" ht="15.75" customHeight="1">
      <c r="D212" s="70"/>
    </row>
    <row r="213" spans="4:4" ht="15.75" customHeight="1">
      <c r="D213" s="70"/>
    </row>
    <row r="214" spans="4:4" ht="15.75" customHeight="1">
      <c r="D214" s="70"/>
    </row>
    <row r="215" spans="4:4" ht="15.75" customHeight="1">
      <c r="D215" s="70"/>
    </row>
    <row r="216" spans="4:4" ht="15.75" customHeight="1">
      <c r="D216" s="70"/>
    </row>
    <row r="217" spans="4:4" ht="15.75" customHeight="1">
      <c r="D217" s="70"/>
    </row>
    <row r="218" spans="4:4" ht="15.75" customHeight="1">
      <c r="D218" s="70"/>
    </row>
    <row r="219" spans="4:4" ht="15.75" customHeight="1">
      <c r="D219" s="70"/>
    </row>
    <row r="220" spans="4:4" ht="15.75" customHeight="1">
      <c r="D220" s="70"/>
    </row>
    <row r="221" spans="4:4" ht="15.75" customHeight="1">
      <c r="D221" s="70"/>
    </row>
    <row r="222" spans="4:4" ht="15.75" customHeight="1">
      <c r="D222" s="70"/>
    </row>
    <row r="223" spans="4:4" ht="15.75" customHeight="1">
      <c r="D223" s="70"/>
    </row>
    <row r="224" spans="4:4" ht="15.75" customHeight="1">
      <c r="D224" s="70"/>
    </row>
    <row r="225" spans="4:4" ht="15.75" customHeight="1">
      <c r="D225" s="70"/>
    </row>
    <row r="226" spans="4:4" ht="15.75" customHeight="1">
      <c r="D226" s="70"/>
    </row>
    <row r="227" spans="4:4" ht="15.75" customHeight="1">
      <c r="D227" s="70"/>
    </row>
    <row r="228" spans="4:4" ht="15.75" customHeight="1">
      <c r="D228" s="70"/>
    </row>
    <row r="229" spans="4:4" ht="15.75" customHeight="1">
      <c r="D229" s="70"/>
    </row>
    <row r="230" spans="4:4" ht="15.75" customHeight="1">
      <c r="D230" s="70"/>
    </row>
    <row r="231" spans="4:4" ht="15.75" customHeight="1">
      <c r="D231" s="70"/>
    </row>
    <row r="232" spans="4:4" ht="15.75" customHeight="1">
      <c r="D232" s="70"/>
    </row>
    <row r="233" spans="4:4" ht="15.75" customHeight="1">
      <c r="D233" s="70"/>
    </row>
    <row r="234" spans="4:4" ht="15.75" customHeight="1">
      <c r="D234" s="70"/>
    </row>
    <row r="235" spans="4:4" ht="15.75" customHeight="1">
      <c r="D235" s="70"/>
    </row>
    <row r="236" spans="4:4" ht="15.75" customHeight="1">
      <c r="D236" s="70"/>
    </row>
    <row r="237" spans="4:4" ht="15.75" customHeight="1">
      <c r="D237" s="70"/>
    </row>
    <row r="238" spans="4:4" ht="15.75" customHeight="1">
      <c r="D238" s="70"/>
    </row>
    <row r="239" spans="4:4" ht="15.75" customHeight="1">
      <c r="D239" s="70"/>
    </row>
    <row r="240" spans="4:4" ht="15.75" customHeight="1">
      <c r="D240" s="70"/>
    </row>
    <row r="241" spans="4:4" ht="15.75" customHeight="1">
      <c r="D241" s="70"/>
    </row>
    <row r="242" spans="4:4" ht="15.75" customHeight="1">
      <c r="D242" s="70"/>
    </row>
    <row r="243" spans="4:4" ht="15.75" customHeight="1">
      <c r="D243" s="70"/>
    </row>
    <row r="244" spans="4:4" ht="15.75" customHeight="1">
      <c r="D244" s="70"/>
    </row>
    <row r="245" spans="4:4" ht="15.75" customHeight="1">
      <c r="D245" s="70"/>
    </row>
    <row r="246" spans="4:4" ht="15.75" customHeight="1">
      <c r="D246" s="70"/>
    </row>
    <row r="247" spans="4:4" ht="15.75" customHeight="1">
      <c r="D247" s="70"/>
    </row>
    <row r="248" spans="4:4" ht="15.75" customHeight="1">
      <c r="D248" s="70"/>
    </row>
    <row r="249" spans="4:4" ht="15.75" customHeight="1">
      <c r="D249" s="70"/>
    </row>
    <row r="250" spans="4:4" ht="15.75" customHeight="1">
      <c r="D250" s="70"/>
    </row>
    <row r="251" spans="4:4" ht="15.75" customHeight="1">
      <c r="D251" s="70"/>
    </row>
    <row r="252" spans="4:4" ht="15.75" customHeight="1">
      <c r="D252" s="70"/>
    </row>
    <row r="253" spans="4:4" ht="15.75" customHeight="1">
      <c r="D253" s="70"/>
    </row>
    <row r="254" spans="4:4" ht="15.75" customHeight="1">
      <c r="D254" s="70"/>
    </row>
    <row r="255" spans="4:4" ht="15.75" customHeight="1">
      <c r="D255" s="70"/>
    </row>
    <row r="256" spans="4:4" ht="15.75" customHeight="1">
      <c r="D256" s="70"/>
    </row>
    <row r="257" spans="4:4" ht="15.75" customHeight="1">
      <c r="D257" s="70"/>
    </row>
    <row r="258" spans="4:4" ht="15.75" customHeight="1">
      <c r="D258" s="70"/>
    </row>
    <row r="259" spans="4:4" ht="15.75" customHeight="1">
      <c r="D259" s="70"/>
    </row>
    <row r="260" spans="4:4" ht="15.75" customHeight="1">
      <c r="D260" s="70"/>
    </row>
    <row r="261" spans="4:4" ht="15.75" customHeight="1">
      <c r="D261" s="70"/>
    </row>
    <row r="262" spans="4:4" ht="15.75" customHeight="1">
      <c r="D262" s="70"/>
    </row>
    <row r="263" spans="4:4" ht="15.75" customHeight="1">
      <c r="D263" s="70"/>
    </row>
    <row r="264" spans="4:4" ht="15.75" customHeight="1">
      <c r="D264" s="70"/>
    </row>
    <row r="265" spans="4:4" ht="15.75" customHeight="1">
      <c r="D265" s="70"/>
    </row>
    <row r="266" spans="4:4" ht="15.75" customHeight="1">
      <c r="D266" s="70"/>
    </row>
    <row r="267" spans="4:4" ht="15.75" customHeight="1">
      <c r="D267" s="70"/>
    </row>
    <row r="268" spans="4:4" ht="15.75" customHeight="1">
      <c r="D268" s="70"/>
    </row>
    <row r="269" spans="4:4" ht="15.75" customHeight="1">
      <c r="D269" s="70"/>
    </row>
    <row r="270" spans="4:4" ht="15.75" customHeight="1">
      <c r="D270" s="70"/>
    </row>
    <row r="271" spans="4:4" ht="15.75" customHeight="1">
      <c r="D271" s="70"/>
    </row>
    <row r="272" spans="4:4" ht="15.75" customHeight="1">
      <c r="D272" s="70"/>
    </row>
    <row r="273" spans="4:4" ht="15.75" customHeight="1">
      <c r="D273" s="70"/>
    </row>
    <row r="274" spans="4:4" ht="15.75" customHeight="1">
      <c r="D274" s="70"/>
    </row>
    <row r="275" spans="4:4" ht="15.75" customHeight="1">
      <c r="D275" s="70"/>
    </row>
    <row r="276" spans="4:4" ht="15.75" customHeight="1">
      <c r="D276" s="70"/>
    </row>
    <row r="277" spans="4:4" ht="15.75" customHeight="1">
      <c r="D277" s="70"/>
    </row>
    <row r="278" spans="4:4" ht="15.75" customHeight="1">
      <c r="D278" s="70"/>
    </row>
    <row r="279" spans="4:4" ht="15.75" customHeight="1">
      <c r="D279" s="70"/>
    </row>
    <row r="280" spans="4:4" ht="15.75" customHeight="1">
      <c r="D280" s="70"/>
    </row>
    <row r="281" spans="4:4" ht="15.75" customHeight="1">
      <c r="D281" s="70"/>
    </row>
    <row r="282" spans="4:4" ht="15.75" customHeight="1">
      <c r="D282" s="70"/>
    </row>
    <row r="283" spans="4:4" ht="15.75" customHeight="1">
      <c r="D283" s="70"/>
    </row>
    <row r="284" spans="4:4" ht="15.75" customHeight="1">
      <c r="D284" s="70"/>
    </row>
    <row r="285" spans="4:4" ht="15.75" customHeight="1">
      <c r="D285" s="70"/>
    </row>
    <row r="286" spans="4:4" ht="15.75" customHeight="1">
      <c r="D286" s="70"/>
    </row>
    <row r="287" spans="4:4" ht="15.75" customHeight="1">
      <c r="D287" s="70"/>
    </row>
    <row r="288" spans="4:4" ht="15.75" customHeight="1">
      <c r="D288" s="70"/>
    </row>
    <row r="289" spans="4:4" ht="15.75" customHeight="1">
      <c r="D289" s="70"/>
    </row>
    <row r="290" spans="4:4" ht="15.75" customHeight="1">
      <c r="D290" s="70"/>
    </row>
    <row r="291" spans="4:4" ht="15.75" customHeight="1">
      <c r="D291" s="70"/>
    </row>
    <row r="292" spans="4:4" ht="15.75" customHeight="1">
      <c r="D292" s="70"/>
    </row>
    <row r="293" spans="4:4" ht="15.75" customHeight="1">
      <c r="D293" s="70"/>
    </row>
    <row r="294" spans="4:4" ht="15.75" customHeight="1">
      <c r="D294" s="70"/>
    </row>
    <row r="295" spans="4:4" ht="15.75" customHeight="1">
      <c r="D295" s="70"/>
    </row>
    <row r="296" spans="4:4" ht="15.75" customHeight="1">
      <c r="D296" s="70"/>
    </row>
    <row r="297" spans="4:4" ht="15.75" customHeight="1">
      <c r="D297" s="70"/>
    </row>
    <row r="298" spans="4:4" ht="15.75" customHeight="1">
      <c r="D298" s="70"/>
    </row>
    <row r="299" spans="4:4" ht="15.75" customHeight="1">
      <c r="D299" s="70"/>
    </row>
    <row r="300" spans="4:4" ht="15.75" customHeight="1">
      <c r="D300" s="70"/>
    </row>
    <row r="301" spans="4:4" ht="15.75" customHeight="1">
      <c r="D301" s="70"/>
    </row>
    <row r="302" spans="4:4" ht="15.75" customHeight="1">
      <c r="D302" s="70"/>
    </row>
    <row r="303" spans="4:4" ht="15.75" customHeight="1">
      <c r="D303" s="70"/>
    </row>
    <row r="304" spans="4:4" ht="15.75" customHeight="1">
      <c r="D304" s="70"/>
    </row>
    <row r="305" spans="4:4" ht="15.75" customHeight="1">
      <c r="D305" s="70"/>
    </row>
    <row r="306" spans="4:4" ht="15.75" customHeight="1">
      <c r="D306" s="70"/>
    </row>
    <row r="307" spans="4:4" ht="15.75" customHeight="1">
      <c r="D307" s="70"/>
    </row>
    <row r="308" spans="4:4" ht="15.75" customHeight="1">
      <c r="D308" s="70"/>
    </row>
    <row r="309" spans="4:4" ht="15.75" customHeight="1">
      <c r="D309" s="70"/>
    </row>
    <row r="310" spans="4:4" ht="15.75" customHeight="1">
      <c r="D310" s="70"/>
    </row>
    <row r="311" spans="4:4" ht="15.75" customHeight="1">
      <c r="D311" s="70"/>
    </row>
    <row r="312" spans="4:4" ht="15.75" customHeight="1">
      <c r="D312" s="70"/>
    </row>
    <row r="313" spans="4:4" ht="15.75" customHeight="1">
      <c r="D313" s="70"/>
    </row>
    <row r="314" spans="4:4" ht="15.75" customHeight="1">
      <c r="D314" s="70"/>
    </row>
    <row r="315" spans="4:4" ht="15.75" customHeight="1">
      <c r="D315" s="70"/>
    </row>
    <row r="316" spans="4:4" ht="15.75" customHeight="1">
      <c r="D316" s="70"/>
    </row>
    <row r="317" spans="4:4" ht="15.75" customHeight="1">
      <c r="D317" s="70"/>
    </row>
    <row r="318" spans="4:4" ht="15.75" customHeight="1">
      <c r="D318" s="70"/>
    </row>
    <row r="319" spans="4:4" ht="15.75" customHeight="1">
      <c r="D319" s="70"/>
    </row>
    <row r="320" spans="4:4" ht="15.75" customHeight="1">
      <c r="D320" s="70"/>
    </row>
    <row r="321" spans="4:4" ht="15.75" customHeight="1">
      <c r="D321" s="70"/>
    </row>
    <row r="322" spans="4:4" ht="15.75" customHeight="1">
      <c r="D322" s="70"/>
    </row>
    <row r="323" spans="4:4" ht="15.75" customHeight="1">
      <c r="D323" s="70"/>
    </row>
    <row r="324" spans="4:4" ht="15.75" customHeight="1">
      <c r="D324" s="70"/>
    </row>
    <row r="325" spans="4:4" ht="15.75" customHeight="1">
      <c r="D325" s="70"/>
    </row>
    <row r="326" spans="4:4" ht="15.75" customHeight="1">
      <c r="D326" s="70"/>
    </row>
    <row r="327" spans="4:4" ht="15.75" customHeight="1">
      <c r="D327" s="70"/>
    </row>
    <row r="328" spans="4:4" ht="15.75" customHeight="1">
      <c r="D328" s="70"/>
    </row>
    <row r="329" spans="4:4" ht="15.75" customHeight="1">
      <c r="D329" s="70"/>
    </row>
    <row r="330" spans="4:4" ht="15.75" customHeight="1">
      <c r="D330" s="70"/>
    </row>
    <row r="331" spans="4:4" ht="15.75" customHeight="1">
      <c r="D331" s="70"/>
    </row>
    <row r="332" spans="4:4" ht="15.75" customHeight="1">
      <c r="D332" s="70"/>
    </row>
    <row r="333" spans="4:4" ht="15.75" customHeight="1">
      <c r="D333" s="70"/>
    </row>
    <row r="334" spans="4:4" ht="15.75" customHeight="1">
      <c r="D334" s="70"/>
    </row>
    <row r="335" spans="4:4" ht="15.75" customHeight="1">
      <c r="D335" s="70"/>
    </row>
    <row r="336" spans="4:4" ht="15.75" customHeight="1">
      <c r="D336" s="70"/>
    </row>
    <row r="337" spans="4:4" ht="15.75" customHeight="1">
      <c r="D337" s="70"/>
    </row>
    <row r="338" spans="4:4" ht="15.75" customHeight="1">
      <c r="D338" s="70"/>
    </row>
    <row r="339" spans="4:4" ht="15.75" customHeight="1">
      <c r="D339" s="70"/>
    </row>
    <row r="340" spans="4:4" ht="15.75" customHeight="1">
      <c r="D340" s="70"/>
    </row>
    <row r="341" spans="4:4" ht="15.75" customHeight="1">
      <c r="D341" s="70"/>
    </row>
    <row r="342" spans="4:4" ht="15.75" customHeight="1">
      <c r="D342" s="70"/>
    </row>
    <row r="343" spans="4:4" ht="15.75" customHeight="1">
      <c r="D343" s="70"/>
    </row>
    <row r="344" spans="4:4" ht="15.75" customHeight="1">
      <c r="D344" s="70"/>
    </row>
    <row r="345" spans="4:4" ht="15.75" customHeight="1">
      <c r="D345" s="70"/>
    </row>
    <row r="346" spans="4:4" ht="15.75" customHeight="1">
      <c r="D346" s="70"/>
    </row>
    <row r="347" spans="4:4" ht="15.75" customHeight="1">
      <c r="D347" s="70"/>
    </row>
    <row r="348" spans="4:4" ht="15.75" customHeight="1">
      <c r="D348" s="70"/>
    </row>
    <row r="349" spans="4:4" ht="15.75" customHeight="1">
      <c r="D349" s="70"/>
    </row>
    <row r="350" spans="4:4" ht="15.75" customHeight="1">
      <c r="D350" s="70"/>
    </row>
    <row r="351" spans="4:4" ht="15.75" customHeight="1">
      <c r="D351" s="70"/>
    </row>
    <row r="352" spans="4:4" ht="15.75" customHeight="1">
      <c r="D352" s="70"/>
    </row>
    <row r="353" spans="4:4" ht="15.75" customHeight="1">
      <c r="D353" s="70"/>
    </row>
    <row r="354" spans="4:4" ht="15.75" customHeight="1">
      <c r="D354" s="70"/>
    </row>
    <row r="355" spans="4:4" ht="15.75" customHeight="1">
      <c r="D355" s="70"/>
    </row>
    <row r="356" spans="4:4" ht="15.75" customHeight="1">
      <c r="D356" s="70"/>
    </row>
    <row r="357" spans="4:4" ht="15.75" customHeight="1">
      <c r="D357" s="70"/>
    </row>
    <row r="358" spans="4:4" ht="15.75" customHeight="1">
      <c r="D358" s="70"/>
    </row>
    <row r="359" spans="4:4" ht="15.75" customHeight="1">
      <c r="D359" s="70"/>
    </row>
    <row r="360" spans="4:4" ht="15.75" customHeight="1">
      <c r="D360" s="70"/>
    </row>
    <row r="361" spans="4:4" ht="15.75" customHeight="1">
      <c r="D361" s="70"/>
    </row>
    <row r="362" spans="4:4" ht="15.75" customHeight="1">
      <c r="D362" s="70"/>
    </row>
    <row r="363" spans="4:4" ht="15.75" customHeight="1">
      <c r="D363" s="70"/>
    </row>
    <row r="364" spans="4:4" ht="15.75" customHeight="1">
      <c r="D364" s="70"/>
    </row>
    <row r="365" spans="4:4" ht="15.75" customHeight="1">
      <c r="D365" s="70"/>
    </row>
    <row r="366" spans="4:4" ht="15.75" customHeight="1">
      <c r="D366" s="70"/>
    </row>
    <row r="367" spans="4:4" ht="15.75" customHeight="1">
      <c r="D367" s="70"/>
    </row>
    <row r="368" spans="4:4" ht="15.75" customHeight="1">
      <c r="D368" s="70"/>
    </row>
    <row r="369" spans="4:4" ht="15.75" customHeight="1">
      <c r="D369" s="70"/>
    </row>
    <row r="370" spans="4:4" ht="15.75" customHeight="1">
      <c r="D370" s="70"/>
    </row>
    <row r="371" spans="4:4" ht="15.75" customHeight="1">
      <c r="D371" s="70"/>
    </row>
    <row r="372" spans="4:4" ht="15.75" customHeight="1">
      <c r="D372" s="70"/>
    </row>
    <row r="373" spans="4:4" ht="15.75" customHeight="1">
      <c r="D373" s="70"/>
    </row>
    <row r="374" spans="4:4" ht="15.75" customHeight="1">
      <c r="D374" s="70"/>
    </row>
    <row r="375" spans="4:4" ht="15.75" customHeight="1">
      <c r="D375" s="70"/>
    </row>
    <row r="376" spans="4:4" ht="15.75" customHeight="1">
      <c r="D376" s="70"/>
    </row>
    <row r="377" spans="4:4" ht="15.75" customHeight="1">
      <c r="D377" s="70"/>
    </row>
    <row r="378" spans="4:4" ht="15.75" customHeight="1">
      <c r="D378" s="70"/>
    </row>
    <row r="379" spans="4:4" ht="15.75" customHeight="1">
      <c r="D379" s="70"/>
    </row>
    <row r="380" spans="4:4" ht="15.75" customHeight="1">
      <c r="D380" s="70"/>
    </row>
    <row r="381" spans="4:4" ht="15.75" customHeight="1">
      <c r="D381" s="70"/>
    </row>
    <row r="382" spans="4:4" ht="15.75" customHeight="1">
      <c r="D382" s="70"/>
    </row>
    <row r="383" spans="4:4" ht="15.75" customHeight="1">
      <c r="D383" s="70"/>
    </row>
    <row r="384" spans="4:4" ht="15.75" customHeight="1">
      <c r="D384" s="70"/>
    </row>
    <row r="385" spans="4:4" ht="15.75" customHeight="1">
      <c r="D385" s="70"/>
    </row>
    <row r="386" spans="4:4" ht="15.75" customHeight="1">
      <c r="D386" s="70"/>
    </row>
    <row r="387" spans="4:4" ht="15.75" customHeight="1">
      <c r="D387" s="70"/>
    </row>
    <row r="388" spans="4:4" ht="15.75" customHeight="1">
      <c r="D388" s="70"/>
    </row>
    <row r="389" spans="4:4" ht="15.75" customHeight="1">
      <c r="D389" s="70"/>
    </row>
    <row r="390" spans="4:4" ht="15.75" customHeight="1">
      <c r="D390" s="70"/>
    </row>
    <row r="391" spans="4:4" ht="15.75" customHeight="1">
      <c r="D391" s="70"/>
    </row>
    <row r="392" spans="4:4" ht="15.75" customHeight="1">
      <c r="D392" s="70"/>
    </row>
    <row r="393" spans="4:4" ht="15.75" customHeight="1">
      <c r="D393" s="70"/>
    </row>
    <row r="394" spans="4:4" ht="15.75" customHeight="1">
      <c r="D394" s="70"/>
    </row>
    <row r="395" spans="4:4" ht="15.75" customHeight="1">
      <c r="D395" s="70"/>
    </row>
    <row r="396" spans="4:4" ht="15.75" customHeight="1">
      <c r="D396" s="70"/>
    </row>
    <row r="397" spans="4:4" ht="15.75" customHeight="1">
      <c r="D397" s="70"/>
    </row>
    <row r="398" spans="4:4" ht="15.75" customHeight="1">
      <c r="D398" s="70"/>
    </row>
    <row r="399" spans="4:4" ht="15.75" customHeight="1">
      <c r="D399" s="70"/>
    </row>
    <row r="400" spans="4:4" ht="15.75" customHeight="1">
      <c r="D400" s="70"/>
    </row>
    <row r="401" spans="4:4" ht="15.75" customHeight="1">
      <c r="D401" s="70"/>
    </row>
    <row r="402" spans="4:4" ht="15.75" customHeight="1">
      <c r="D402" s="70"/>
    </row>
    <row r="403" spans="4:4" ht="15.75" customHeight="1">
      <c r="D403" s="70"/>
    </row>
    <row r="404" spans="4:4" ht="15.75" customHeight="1">
      <c r="D404" s="70"/>
    </row>
    <row r="405" spans="4:4" ht="15.75" customHeight="1">
      <c r="D405" s="70"/>
    </row>
    <row r="406" spans="4:4" ht="15.75" customHeight="1">
      <c r="D406" s="70"/>
    </row>
    <row r="407" spans="4:4" ht="15.75" customHeight="1">
      <c r="D407" s="70"/>
    </row>
    <row r="408" spans="4:4" ht="15.75" customHeight="1">
      <c r="D408" s="70"/>
    </row>
    <row r="409" spans="4:4" ht="15.75" customHeight="1">
      <c r="D409" s="70"/>
    </row>
    <row r="410" spans="4:4" ht="15.75" customHeight="1">
      <c r="D410" s="70"/>
    </row>
    <row r="411" spans="4:4" ht="15.75" customHeight="1">
      <c r="D411" s="70"/>
    </row>
    <row r="412" spans="4:4" ht="15.75" customHeight="1">
      <c r="D412" s="70"/>
    </row>
    <row r="413" spans="4:4" ht="15.75" customHeight="1">
      <c r="D413" s="70"/>
    </row>
    <row r="414" spans="4:4" ht="15.75" customHeight="1">
      <c r="D414" s="70"/>
    </row>
    <row r="415" spans="4:4" ht="15.75" customHeight="1">
      <c r="D415" s="70"/>
    </row>
    <row r="416" spans="4:4" ht="15.75" customHeight="1">
      <c r="D416" s="70"/>
    </row>
    <row r="417" spans="4:4" ht="15.75" customHeight="1">
      <c r="D417" s="70"/>
    </row>
    <row r="418" spans="4:4" ht="15.75" customHeight="1">
      <c r="D418" s="70"/>
    </row>
    <row r="419" spans="4:4" ht="15.75" customHeight="1">
      <c r="D419" s="70"/>
    </row>
    <row r="420" spans="4:4" ht="15.75" customHeight="1">
      <c r="D420" s="70"/>
    </row>
    <row r="421" spans="4:4" ht="15.75" customHeight="1">
      <c r="D421" s="70"/>
    </row>
    <row r="422" spans="4:4" ht="15.75" customHeight="1">
      <c r="D422" s="70"/>
    </row>
    <row r="423" spans="4:4" ht="15.75" customHeight="1">
      <c r="D423" s="70"/>
    </row>
    <row r="424" spans="4:4" ht="15.75" customHeight="1">
      <c r="D424" s="70"/>
    </row>
    <row r="425" spans="4:4" ht="15.75" customHeight="1">
      <c r="D425" s="70"/>
    </row>
    <row r="426" spans="4:4" ht="15.75" customHeight="1">
      <c r="D426" s="70"/>
    </row>
    <row r="427" spans="4:4" ht="15.75" customHeight="1">
      <c r="D427" s="70"/>
    </row>
    <row r="428" spans="4:4" ht="15.75" customHeight="1">
      <c r="D428" s="70"/>
    </row>
    <row r="429" spans="4:4" ht="15.75" customHeight="1">
      <c r="D429" s="70"/>
    </row>
    <row r="430" spans="4:4" ht="15.75" customHeight="1">
      <c r="D430" s="70"/>
    </row>
    <row r="431" spans="4:4" ht="15.75" customHeight="1">
      <c r="D431" s="70"/>
    </row>
    <row r="432" spans="4:4" ht="15.75" customHeight="1">
      <c r="D432" s="70"/>
    </row>
    <row r="433" spans="4:4" ht="15.75" customHeight="1">
      <c r="D433" s="70"/>
    </row>
    <row r="434" spans="4:4" ht="15.75" customHeight="1">
      <c r="D434" s="70"/>
    </row>
    <row r="435" spans="4:4" ht="15.75" customHeight="1">
      <c r="D435" s="70"/>
    </row>
    <row r="436" spans="4:4" ht="15.75" customHeight="1">
      <c r="D436" s="70"/>
    </row>
    <row r="437" spans="4:4" ht="15.75" customHeight="1">
      <c r="D437" s="70"/>
    </row>
    <row r="438" spans="4:4" ht="15.75" customHeight="1">
      <c r="D438" s="70"/>
    </row>
    <row r="439" spans="4:4" ht="15.75" customHeight="1">
      <c r="D439" s="70"/>
    </row>
    <row r="440" spans="4:4" ht="15.75" customHeight="1">
      <c r="D440" s="70"/>
    </row>
    <row r="441" spans="4:4" ht="15.75" customHeight="1">
      <c r="D441" s="70"/>
    </row>
    <row r="442" spans="4:4" ht="15.75" customHeight="1">
      <c r="D442" s="70"/>
    </row>
    <row r="443" spans="4:4" ht="15.75" customHeight="1">
      <c r="D443" s="70"/>
    </row>
    <row r="444" spans="4:4" ht="15.75" customHeight="1">
      <c r="D444" s="70"/>
    </row>
    <row r="445" spans="4:4" ht="15.75" customHeight="1">
      <c r="D445" s="70"/>
    </row>
    <row r="446" spans="4:4" ht="15.75" customHeight="1">
      <c r="D446" s="70"/>
    </row>
    <row r="447" spans="4:4" ht="15.75" customHeight="1">
      <c r="D447" s="70"/>
    </row>
    <row r="448" spans="4:4" ht="15.75" customHeight="1">
      <c r="D448" s="70"/>
    </row>
    <row r="449" spans="4:4" ht="15.75" customHeight="1">
      <c r="D449" s="70"/>
    </row>
    <row r="450" spans="4:4" ht="15.75" customHeight="1">
      <c r="D450" s="70"/>
    </row>
    <row r="451" spans="4:4" ht="15.75" customHeight="1">
      <c r="D451" s="70"/>
    </row>
    <row r="452" spans="4:4" ht="15.75" customHeight="1">
      <c r="D452" s="70"/>
    </row>
    <row r="453" spans="4:4" ht="15.75" customHeight="1">
      <c r="D453" s="70"/>
    </row>
    <row r="454" spans="4:4" ht="15.75" customHeight="1">
      <c r="D454" s="70"/>
    </row>
    <row r="455" spans="4:4" ht="15.75" customHeight="1">
      <c r="D455" s="70"/>
    </row>
    <row r="456" spans="4:4" ht="15.75" customHeight="1">
      <c r="D456" s="70"/>
    </row>
    <row r="457" spans="4:4" ht="15.75" customHeight="1">
      <c r="D457" s="70"/>
    </row>
    <row r="458" spans="4:4" ht="15.75" customHeight="1">
      <c r="D458" s="70"/>
    </row>
    <row r="459" spans="4:4" ht="15.75" customHeight="1">
      <c r="D459" s="70"/>
    </row>
    <row r="460" spans="4:4" ht="15.75" customHeight="1">
      <c r="D460" s="70"/>
    </row>
    <row r="461" spans="4:4" ht="15.75" customHeight="1">
      <c r="D461" s="70"/>
    </row>
    <row r="462" spans="4:4" ht="15.75" customHeight="1">
      <c r="D462" s="70"/>
    </row>
    <row r="463" spans="4:4" ht="15.75" customHeight="1">
      <c r="D463" s="70"/>
    </row>
    <row r="464" spans="4:4" ht="15.75" customHeight="1">
      <c r="D464" s="70"/>
    </row>
    <row r="465" spans="4:4" ht="15.75" customHeight="1">
      <c r="D465" s="70"/>
    </row>
    <row r="466" spans="4:4" ht="15.75" customHeight="1">
      <c r="D466" s="70"/>
    </row>
    <row r="467" spans="4:4" ht="15.75" customHeight="1">
      <c r="D467" s="70"/>
    </row>
    <row r="468" spans="4:4" ht="15.75" customHeight="1">
      <c r="D468" s="70"/>
    </row>
    <row r="469" spans="4:4" ht="15.75" customHeight="1">
      <c r="D469" s="70"/>
    </row>
    <row r="470" spans="4:4" ht="15.75" customHeight="1">
      <c r="D470" s="70"/>
    </row>
    <row r="471" spans="4:4" ht="15.75" customHeight="1">
      <c r="D471" s="70"/>
    </row>
    <row r="472" spans="4:4" ht="15.75" customHeight="1">
      <c r="D472" s="70"/>
    </row>
    <row r="473" spans="4:4" ht="15.75" customHeight="1">
      <c r="D473" s="70"/>
    </row>
    <row r="474" spans="4:4" ht="15.75" customHeight="1">
      <c r="D474" s="70"/>
    </row>
    <row r="475" spans="4:4" ht="15.75" customHeight="1">
      <c r="D475" s="70"/>
    </row>
    <row r="476" spans="4:4" ht="15.75" customHeight="1">
      <c r="D476" s="70"/>
    </row>
    <row r="477" spans="4:4" ht="15.75" customHeight="1">
      <c r="D477" s="70"/>
    </row>
    <row r="478" spans="4:4" ht="15.75" customHeight="1">
      <c r="D478" s="70"/>
    </row>
    <row r="479" spans="4:4" ht="15.75" customHeight="1">
      <c r="D479" s="70"/>
    </row>
    <row r="480" spans="4:4" ht="15.75" customHeight="1">
      <c r="D480" s="70"/>
    </row>
    <row r="481" spans="4:4" ht="15.75" customHeight="1">
      <c r="D481" s="70"/>
    </row>
    <row r="482" spans="4:4" ht="15.75" customHeight="1">
      <c r="D482" s="70"/>
    </row>
    <row r="483" spans="4:4" ht="15.75" customHeight="1">
      <c r="D483" s="70"/>
    </row>
    <row r="484" spans="4:4" ht="15.75" customHeight="1">
      <c r="D484" s="70"/>
    </row>
    <row r="485" spans="4:4" ht="15.75" customHeight="1">
      <c r="D485" s="70"/>
    </row>
    <row r="486" spans="4:4" ht="15.75" customHeight="1">
      <c r="D486" s="70"/>
    </row>
    <row r="487" spans="4:4" ht="15.75" customHeight="1">
      <c r="D487" s="70"/>
    </row>
    <row r="488" spans="4:4" ht="15.75" customHeight="1">
      <c r="D488" s="70"/>
    </row>
    <row r="489" spans="4:4" ht="15.75" customHeight="1">
      <c r="D489" s="70"/>
    </row>
    <row r="490" spans="4:4" ht="15.75" customHeight="1">
      <c r="D490" s="70"/>
    </row>
    <row r="491" spans="4:4" ht="15.75" customHeight="1">
      <c r="D491" s="70"/>
    </row>
    <row r="492" spans="4:4" ht="15.75" customHeight="1">
      <c r="D492" s="70"/>
    </row>
    <row r="493" spans="4:4" ht="15.75" customHeight="1">
      <c r="D493" s="70"/>
    </row>
    <row r="494" spans="4:4" ht="15.75" customHeight="1">
      <c r="D494" s="70"/>
    </row>
    <row r="495" spans="4:4" ht="15.75" customHeight="1">
      <c r="D495" s="70"/>
    </row>
    <row r="496" spans="4:4" ht="15.75" customHeight="1">
      <c r="D496" s="70"/>
    </row>
    <row r="497" spans="4:4" ht="15.75" customHeight="1">
      <c r="D497" s="70"/>
    </row>
    <row r="498" spans="4:4" ht="15.75" customHeight="1">
      <c r="D498" s="70"/>
    </row>
    <row r="499" spans="4:4" ht="15.75" customHeight="1">
      <c r="D499" s="70"/>
    </row>
    <row r="500" spans="4:4" ht="15.75" customHeight="1">
      <c r="D500" s="70"/>
    </row>
    <row r="501" spans="4:4" ht="15.75" customHeight="1">
      <c r="D501" s="70"/>
    </row>
    <row r="502" spans="4:4" ht="15.75" customHeight="1">
      <c r="D502" s="70"/>
    </row>
    <row r="503" spans="4:4" ht="15.75" customHeight="1">
      <c r="D503" s="70"/>
    </row>
    <row r="504" spans="4:4" ht="15.75" customHeight="1">
      <c r="D504" s="70"/>
    </row>
    <row r="505" spans="4:4" ht="15.75" customHeight="1">
      <c r="D505" s="70"/>
    </row>
    <row r="506" spans="4:4" ht="15.75" customHeight="1">
      <c r="D506" s="70"/>
    </row>
    <row r="507" spans="4:4" ht="15.75" customHeight="1">
      <c r="D507" s="70"/>
    </row>
    <row r="508" spans="4:4" ht="15.75" customHeight="1">
      <c r="D508" s="70"/>
    </row>
    <row r="509" spans="4:4" ht="15.75" customHeight="1">
      <c r="D509" s="70"/>
    </row>
    <row r="510" spans="4:4" ht="15.75" customHeight="1">
      <c r="D510" s="70"/>
    </row>
    <row r="511" spans="4:4" ht="15.75" customHeight="1">
      <c r="D511" s="70"/>
    </row>
    <row r="512" spans="4:4" ht="15.75" customHeight="1">
      <c r="D512" s="70"/>
    </row>
    <row r="513" spans="4:4" ht="15.75" customHeight="1">
      <c r="D513" s="70"/>
    </row>
    <row r="514" spans="4:4" ht="15.75" customHeight="1">
      <c r="D514" s="70"/>
    </row>
    <row r="515" spans="4:4" ht="15.75" customHeight="1">
      <c r="D515" s="70"/>
    </row>
    <row r="516" spans="4:4" ht="15.75" customHeight="1">
      <c r="D516" s="70"/>
    </row>
    <row r="517" spans="4:4" ht="15.75" customHeight="1">
      <c r="D517" s="70"/>
    </row>
    <row r="518" spans="4:4" ht="15.75" customHeight="1">
      <c r="D518" s="70"/>
    </row>
    <row r="519" spans="4:4" ht="15.75" customHeight="1">
      <c r="D519" s="70"/>
    </row>
    <row r="520" spans="4:4" ht="15.75" customHeight="1">
      <c r="D520" s="70"/>
    </row>
    <row r="521" spans="4:4" ht="15.75" customHeight="1">
      <c r="D521" s="70"/>
    </row>
    <row r="522" spans="4:4" ht="15.75" customHeight="1">
      <c r="D522" s="70"/>
    </row>
    <row r="523" spans="4:4" ht="15.75" customHeight="1">
      <c r="D523" s="70"/>
    </row>
    <row r="524" spans="4:4" ht="15.75" customHeight="1">
      <c r="D524" s="70"/>
    </row>
    <row r="525" spans="4:4" ht="15.75" customHeight="1">
      <c r="D525" s="70"/>
    </row>
    <row r="526" spans="4:4" ht="15.75" customHeight="1">
      <c r="D526" s="70"/>
    </row>
    <row r="527" spans="4:4" ht="15.75" customHeight="1">
      <c r="D527" s="70"/>
    </row>
    <row r="528" spans="4:4" ht="15.75" customHeight="1">
      <c r="D528" s="70"/>
    </row>
    <row r="529" spans="4:4" ht="15.75" customHeight="1">
      <c r="D529" s="70"/>
    </row>
    <row r="530" spans="4:4" ht="15.75" customHeight="1">
      <c r="D530" s="70"/>
    </row>
    <row r="531" spans="4:4" ht="15.75" customHeight="1">
      <c r="D531" s="70"/>
    </row>
    <row r="532" spans="4:4" ht="15.75" customHeight="1">
      <c r="D532" s="70"/>
    </row>
    <row r="533" spans="4:4" ht="15.75" customHeight="1">
      <c r="D533" s="70"/>
    </row>
    <row r="534" spans="4:4" ht="15.75" customHeight="1">
      <c r="D534" s="70"/>
    </row>
    <row r="535" spans="4:4" ht="15.75" customHeight="1">
      <c r="D535" s="70"/>
    </row>
    <row r="536" spans="4:4" ht="15.75" customHeight="1">
      <c r="D536" s="70"/>
    </row>
    <row r="537" spans="4:4" ht="15.75" customHeight="1">
      <c r="D537" s="70"/>
    </row>
    <row r="538" spans="4:4" ht="15.75" customHeight="1">
      <c r="D538" s="70"/>
    </row>
    <row r="539" spans="4:4" ht="15.75" customHeight="1">
      <c r="D539" s="70"/>
    </row>
    <row r="540" spans="4:4" ht="15.75" customHeight="1">
      <c r="D540" s="70"/>
    </row>
    <row r="541" spans="4:4" ht="15.75" customHeight="1">
      <c r="D541" s="70"/>
    </row>
    <row r="542" spans="4:4" ht="15.75" customHeight="1">
      <c r="D542" s="70"/>
    </row>
    <row r="543" spans="4:4" ht="15.75" customHeight="1">
      <c r="D543" s="70"/>
    </row>
    <row r="544" spans="4:4" ht="15.75" customHeight="1">
      <c r="D544" s="70"/>
    </row>
    <row r="545" spans="4:4" ht="15.75" customHeight="1">
      <c r="D545" s="70"/>
    </row>
    <row r="546" spans="4:4" ht="15.75" customHeight="1">
      <c r="D546" s="70"/>
    </row>
    <row r="547" spans="4:4" ht="15.75" customHeight="1">
      <c r="D547" s="70"/>
    </row>
    <row r="548" spans="4:4" ht="15.75" customHeight="1">
      <c r="D548" s="70"/>
    </row>
    <row r="549" spans="4:4" ht="15.75" customHeight="1">
      <c r="D549" s="70"/>
    </row>
    <row r="550" spans="4:4" ht="15.75" customHeight="1">
      <c r="D550" s="70"/>
    </row>
    <row r="551" spans="4:4" ht="15.75" customHeight="1">
      <c r="D551" s="70"/>
    </row>
    <row r="552" spans="4:4" ht="15.75" customHeight="1">
      <c r="D552" s="70"/>
    </row>
    <row r="553" spans="4:4" ht="15.75" customHeight="1">
      <c r="D553" s="70"/>
    </row>
    <row r="554" spans="4:4" ht="15.75" customHeight="1">
      <c r="D554" s="70"/>
    </row>
    <row r="555" spans="4:4" ht="15.75" customHeight="1">
      <c r="D555" s="70"/>
    </row>
    <row r="556" spans="4:4" ht="15.75" customHeight="1">
      <c r="D556" s="70"/>
    </row>
    <row r="557" spans="4:4" ht="15.75" customHeight="1">
      <c r="D557" s="70"/>
    </row>
    <row r="558" spans="4:4" ht="15.75" customHeight="1">
      <c r="D558" s="70"/>
    </row>
    <row r="559" spans="4:4" ht="15.75" customHeight="1">
      <c r="D559" s="70"/>
    </row>
    <row r="560" spans="4:4" ht="15.75" customHeight="1">
      <c r="D560" s="70"/>
    </row>
    <row r="561" spans="4:4" ht="15.75" customHeight="1">
      <c r="D561" s="70"/>
    </row>
    <row r="562" spans="4:4" ht="15.75" customHeight="1">
      <c r="D562" s="70"/>
    </row>
    <row r="563" spans="4:4" ht="15.75" customHeight="1">
      <c r="D563" s="70"/>
    </row>
    <row r="564" spans="4:4" ht="15.75" customHeight="1">
      <c r="D564" s="70"/>
    </row>
    <row r="565" spans="4:4" ht="15.75" customHeight="1">
      <c r="D565" s="70"/>
    </row>
    <row r="566" spans="4:4" ht="15.75" customHeight="1">
      <c r="D566" s="70"/>
    </row>
    <row r="567" spans="4:4" ht="15.75" customHeight="1">
      <c r="D567" s="70"/>
    </row>
    <row r="568" spans="4:4" ht="15.75" customHeight="1">
      <c r="D568" s="70"/>
    </row>
    <row r="569" spans="4:4" ht="15.75" customHeight="1">
      <c r="D569" s="70"/>
    </row>
    <row r="570" spans="4:4" ht="15.75" customHeight="1">
      <c r="D570" s="70"/>
    </row>
    <row r="571" spans="4:4" ht="15.75" customHeight="1">
      <c r="D571" s="70"/>
    </row>
    <row r="572" spans="4:4" ht="15.75" customHeight="1">
      <c r="D572" s="70"/>
    </row>
    <row r="573" spans="4:4" ht="15.75" customHeight="1">
      <c r="D573" s="70"/>
    </row>
    <row r="574" spans="4:4" ht="15.75" customHeight="1">
      <c r="D574" s="70"/>
    </row>
    <row r="575" spans="4:4" ht="15.75" customHeight="1">
      <c r="D575" s="70"/>
    </row>
    <row r="576" spans="4:4" ht="15.75" customHeight="1">
      <c r="D576" s="70"/>
    </row>
    <row r="577" spans="4:4" ht="15.75" customHeight="1">
      <c r="D577" s="70"/>
    </row>
    <row r="578" spans="4:4" ht="15.75" customHeight="1">
      <c r="D578" s="70"/>
    </row>
    <row r="579" spans="4:4" ht="15.75" customHeight="1">
      <c r="D579" s="70"/>
    </row>
    <row r="580" spans="4:4" ht="15.75" customHeight="1">
      <c r="D580" s="70"/>
    </row>
    <row r="581" spans="4:4" ht="15.75" customHeight="1">
      <c r="D581" s="70"/>
    </row>
    <row r="582" spans="4:4" ht="15.75" customHeight="1">
      <c r="D582" s="70"/>
    </row>
    <row r="583" spans="4:4" ht="15.75" customHeight="1">
      <c r="D583" s="70"/>
    </row>
    <row r="584" spans="4:4" ht="15.75" customHeight="1">
      <c r="D584" s="70"/>
    </row>
    <row r="585" spans="4:4" ht="15.75" customHeight="1">
      <c r="D585" s="70"/>
    </row>
    <row r="586" spans="4:4" ht="15.75" customHeight="1">
      <c r="D586" s="70"/>
    </row>
    <row r="587" spans="4:4" ht="15.75" customHeight="1">
      <c r="D587" s="70"/>
    </row>
    <row r="588" spans="4:4" ht="15.75" customHeight="1">
      <c r="D588" s="70"/>
    </row>
    <row r="589" spans="4:4" ht="15.75" customHeight="1">
      <c r="D589" s="70"/>
    </row>
    <row r="590" spans="4:4" ht="15.75" customHeight="1">
      <c r="D590" s="70"/>
    </row>
    <row r="591" spans="4:4" ht="15.75" customHeight="1">
      <c r="D591" s="70"/>
    </row>
    <row r="592" spans="4:4" ht="15.75" customHeight="1">
      <c r="D592" s="70"/>
    </row>
    <row r="593" spans="4:4" ht="15.75" customHeight="1">
      <c r="D593" s="70"/>
    </row>
    <row r="594" spans="4:4" ht="15.75" customHeight="1">
      <c r="D594" s="70"/>
    </row>
    <row r="595" spans="4:4" ht="15.75" customHeight="1">
      <c r="D595" s="70"/>
    </row>
    <row r="596" spans="4:4" ht="15.75" customHeight="1">
      <c r="D596" s="70"/>
    </row>
    <row r="597" spans="4:4" ht="15.75" customHeight="1">
      <c r="D597" s="70"/>
    </row>
    <row r="598" spans="4:4" ht="15.75" customHeight="1">
      <c r="D598" s="70"/>
    </row>
    <row r="599" spans="4:4" ht="15.75" customHeight="1">
      <c r="D599" s="70"/>
    </row>
    <row r="600" spans="4:4" ht="15.75" customHeight="1">
      <c r="D600" s="70"/>
    </row>
    <row r="601" spans="4:4" ht="15.75" customHeight="1">
      <c r="D601" s="70"/>
    </row>
    <row r="602" spans="4:4" ht="15.75" customHeight="1">
      <c r="D602" s="70"/>
    </row>
    <row r="603" spans="4:4" ht="15.75" customHeight="1">
      <c r="D603" s="70"/>
    </row>
    <row r="604" spans="4:4" ht="15.75" customHeight="1">
      <c r="D604" s="70"/>
    </row>
    <row r="605" spans="4:4" ht="15.75" customHeight="1">
      <c r="D605" s="70"/>
    </row>
    <row r="606" spans="4:4" ht="15.75" customHeight="1">
      <c r="D606" s="70"/>
    </row>
    <row r="607" spans="4:4" ht="15.75" customHeight="1">
      <c r="D607" s="70"/>
    </row>
    <row r="608" spans="4:4" ht="15.75" customHeight="1">
      <c r="D608" s="70"/>
    </row>
    <row r="609" spans="4:4" ht="15.75" customHeight="1">
      <c r="D609" s="70"/>
    </row>
    <row r="610" spans="4:4" ht="15.75" customHeight="1">
      <c r="D610" s="70"/>
    </row>
    <row r="611" spans="4:4" ht="15.75" customHeight="1">
      <c r="D611" s="70"/>
    </row>
    <row r="612" spans="4:4" ht="15.75" customHeight="1">
      <c r="D612" s="70"/>
    </row>
    <row r="613" spans="4:4" ht="15.75" customHeight="1">
      <c r="D613" s="70"/>
    </row>
    <row r="614" spans="4:4" ht="15.75" customHeight="1">
      <c r="D614" s="70"/>
    </row>
    <row r="615" spans="4:4" ht="15.75" customHeight="1">
      <c r="D615" s="70"/>
    </row>
    <row r="616" spans="4:4" ht="15.75" customHeight="1">
      <c r="D616" s="70"/>
    </row>
    <row r="617" spans="4:4" ht="15.75" customHeight="1">
      <c r="D617" s="70"/>
    </row>
    <row r="618" spans="4:4" ht="15.75" customHeight="1">
      <c r="D618" s="70"/>
    </row>
    <row r="619" spans="4:4" ht="15.75" customHeight="1">
      <c r="D619" s="70"/>
    </row>
    <row r="620" spans="4:4" ht="15.75" customHeight="1">
      <c r="D620" s="70"/>
    </row>
    <row r="621" spans="4:4" ht="15.75" customHeight="1">
      <c r="D621" s="70"/>
    </row>
    <row r="622" spans="4:4" ht="15.75" customHeight="1">
      <c r="D622" s="70"/>
    </row>
    <row r="623" spans="4:4" ht="15.75" customHeight="1">
      <c r="D623" s="70"/>
    </row>
    <row r="624" spans="4:4" ht="15.75" customHeight="1">
      <c r="D624" s="70"/>
    </row>
    <row r="625" spans="4:4" ht="15.75" customHeight="1">
      <c r="D625" s="70"/>
    </row>
    <row r="626" spans="4:4" ht="15.75" customHeight="1">
      <c r="D626" s="70"/>
    </row>
    <row r="627" spans="4:4" ht="15.75" customHeight="1">
      <c r="D627" s="70"/>
    </row>
    <row r="628" spans="4:4" ht="15.75" customHeight="1">
      <c r="D628" s="70"/>
    </row>
    <row r="629" spans="4:4" ht="15.75" customHeight="1">
      <c r="D629" s="70"/>
    </row>
    <row r="630" spans="4:4" ht="15.75" customHeight="1">
      <c r="D630" s="70"/>
    </row>
    <row r="631" spans="4:4" ht="15.75" customHeight="1">
      <c r="D631" s="70"/>
    </row>
    <row r="632" spans="4:4" ht="15.75" customHeight="1">
      <c r="D632" s="70"/>
    </row>
    <row r="633" spans="4:4" ht="15.75" customHeight="1">
      <c r="D633" s="70"/>
    </row>
    <row r="634" spans="4:4" ht="15.75" customHeight="1">
      <c r="D634" s="70"/>
    </row>
    <row r="635" spans="4:4" ht="15.75" customHeight="1">
      <c r="D635" s="70"/>
    </row>
    <row r="636" spans="4:4" ht="15.75" customHeight="1">
      <c r="D636" s="70"/>
    </row>
    <row r="637" spans="4:4" ht="15.75" customHeight="1">
      <c r="D637" s="70"/>
    </row>
    <row r="638" spans="4:4" ht="15.75" customHeight="1">
      <c r="D638" s="70"/>
    </row>
    <row r="639" spans="4:4" ht="15.75" customHeight="1">
      <c r="D639" s="70"/>
    </row>
    <row r="640" spans="4:4" ht="15.75" customHeight="1">
      <c r="D640" s="70"/>
    </row>
    <row r="641" spans="4:4" ht="15.75" customHeight="1">
      <c r="D641" s="70"/>
    </row>
    <row r="642" spans="4:4" ht="15.75" customHeight="1">
      <c r="D642" s="70"/>
    </row>
    <row r="643" spans="4:4" ht="15.75" customHeight="1">
      <c r="D643" s="70"/>
    </row>
    <row r="644" spans="4:4" ht="15.75" customHeight="1">
      <c r="D644" s="70"/>
    </row>
    <row r="645" spans="4:4" ht="15.75" customHeight="1">
      <c r="D645" s="70"/>
    </row>
    <row r="646" spans="4:4" ht="15.75" customHeight="1">
      <c r="D646" s="70"/>
    </row>
    <row r="647" spans="4:4" ht="15.75" customHeight="1">
      <c r="D647" s="70"/>
    </row>
    <row r="648" spans="4:4" ht="15.75" customHeight="1">
      <c r="D648" s="70"/>
    </row>
    <row r="649" spans="4:4" ht="15.75" customHeight="1">
      <c r="D649" s="70"/>
    </row>
    <row r="650" spans="4:4" ht="15.75" customHeight="1">
      <c r="D650" s="70"/>
    </row>
    <row r="651" spans="4:4" ht="15.75" customHeight="1">
      <c r="D651" s="70"/>
    </row>
    <row r="652" spans="4:4" ht="15.75" customHeight="1">
      <c r="D652" s="70"/>
    </row>
    <row r="653" spans="4:4" ht="15.75" customHeight="1">
      <c r="D653" s="70"/>
    </row>
    <row r="654" spans="4:4" ht="15.75" customHeight="1">
      <c r="D654" s="70"/>
    </row>
    <row r="655" spans="4:4" ht="15.75" customHeight="1">
      <c r="D655" s="70"/>
    </row>
    <row r="656" spans="4:4" ht="15.75" customHeight="1">
      <c r="D656" s="70"/>
    </row>
    <row r="657" spans="4:4" ht="15.75" customHeight="1">
      <c r="D657" s="70"/>
    </row>
    <row r="658" spans="4:4" ht="15.75" customHeight="1">
      <c r="D658" s="70"/>
    </row>
    <row r="659" spans="4:4" ht="15.75" customHeight="1">
      <c r="D659" s="70"/>
    </row>
    <row r="660" spans="4:4" ht="15.75" customHeight="1">
      <c r="D660" s="70"/>
    </row>
    <row r="661" spans="4:4" ht="15.75" customHeight="1">
      <c r="D661" s="70"/>
    </row>
    <row r="662" spans="4:4" ht="15.75" customHeight="1">
      <c r="D662" s="70"/>
    </row>
    <row r="663" spans="4:4" ht="15.75" customHeight="1">
      <c r="D663" s="70"/>
    </row>
    <row r="664" spans="4:4" ht="15.75" customHeight="1">
      <c r="D664" s="70"/>
    </row>
    <row r="665" spans="4:4" ht="15.75" customHeight="1">
      <c r="D665" s="70"/>
    </row>
    <row r="666" spans="4:4" ht="15.75" customHeight="1">
      <c r="D666" s="70"/>
    </row>
    <row r="667" spans="4:4" ht="15.75" customHeight="1">
      <c r="D667" s="70"/>
    </row>
    <row r="668" spans="4:4" ht="15.75" customHeight="1">
      <c r="D668" s="70"/>
    </row>
    <row r="669" spans="4:4" ht="15.75" customHeight="1">
      <c r="D669" s="70"/>
    </row>
    <row r="670" spans="4:4" ht="15.75" customHeight="1">
      <c r="D670" s="70"/>
    </row>
    <row r="671" spans="4:4" ht="15.75" customHeight="1">
      <c r="D671" s="70"/>
    </row>
    <row r="672" spans="4:4" ht="15.75" customHeight="1">
      <c r="D672" s="70"/>
    </row>
    <row r="673" spans="4:4" ht="15.75" customHeight="1">
      <c r="D673" s="70"/>
    </row>
    <row r="674" spans="4:4" ht="15.75" customHeight="1">
      <c r="D674" s="70"/>
    </row>
    <row r="675" spans="4:4" ht="15.75" customHeight="1">
      <c r="D675" s="70"/>
    </row>
    <row r="676" spans="4:4" ht="15.75" customHeight="1">
      <c r="D676" s="70"/>
    </row>
    <row r="677" spans="4:4" ht="15.75" customHeight="1">
      <c r="D677" s="70"/>
    </row>
    <row r="678" spans="4:4" ht="15.75" customHeight="1">
      <c r="D678" s="70"/>
    </row>
    <row r="679" spans="4:4" ht="15.75" customHeight="1">
      <c r="D679" s="70"/>
    </row>
    <row r="680" spans="4:4" ht="15.75" customHeight="1">
      <c r="D680" s="70"/>
    </row>
    <row r="681" spans="4:4" ht="15.75" customHeight="1">
      <c r="D681" s="70"/>
    </row>
    <row r="682" spans="4:4" ht="15.75" customHeight="1">
      <c r="D682" s="70"/>
    </row>
    <row r="683" spans="4:4" ht="15.75" customHeight="1">
      <c r="D683" s="70"/>
    </row>
    <row r="684" spans="4:4" ht="15.75" customHeight="1">
      <c r="D684" s="70"/>
    </row>
    <row r="685" spans="4:4" ht="15.75" customHeight="1">
      <c r="D685" s="70"/>
    </row>
    <row r="686" spans="4:4" ht="15.75" customHeight="1">
      <c r="D686" s="70"/>
    </row>
    <row r="687" spans="4:4" ht="15.75" customHeight="1">
      <c r="D687" s="70"/>
    </row>
    <row r="688" spans="4:4" ht="15.75" customHeight="1">
      <c r="D688" s="70"/>
    </row>
    <row r="689" spans="4:4" ht="15.75" customHeight="1">
      <c r="D689" s="70"/>
    </row>
    <row r="690" spans="4:4" ht="15.75" customHeight="1">
      <c r="D690" s="70"/>
    </row>
    <row r="691" spans="4:4" ht="15.75" customHeight="1">
      <c r="D691" s="70"/>
    </row>
    <row r="692" spans="4:4" ht="15.75" customHeight="1">
      <c r="D692" s="70"/>
    </row>
    <row r="693" spans="4:4" ht="15.75" customHeight="1">
      <c r="D693" s="70"/>
    </row>
    <row r="694" spans="4:4" ht="15.75" customHeight="1">
      <c r="D694" s="70"/>
    </row>
    <row r="695" spans="4:4" ht="15.75" customHeight="1">
      <c r="D695" s="70"/>
    </row>
    <row r="696" spans="4:4" ht="15.75" customHeight="1">
      <c r="D696" s="70"/>
    </row>
    <row r="697" spans="4:4" ht="15.75" customHeight="1">
      <c r="D697" s="70"/>
    </row>
    <row r="698" spans="4:4" ht="15.75" customHeight="1">
      <c r="D698" s="70"/>
    </row>
    <row r="699" spans="4:4" ht="15.75" customHeight="1">
      <c r="D699" s="70"/>
    </row>
    <row r="700" spans="4:4" ht="15.75" customHeight="1">
      <c r="D700" s="70"/>
    </row>
    <row r="701" spans="4:4" ht="15.75" customHeight="1">
      <c r="D701" s="70"/>
    </row>
    <row r="702" spans="4:4" ht="15.75" customHeight="1">
      <c r="D702" s="70"/>
    </row>
    <row r="703" spans="4:4" ht="15.75" customHeight="1">
      <c r="D703" s="70"/>
    </row>
    <row r="704" spans="4:4" ht="15.75" customHeight="1">
      <c r="D704" s="70"/>
    </row>
    <row r="705" spans="4:4" ht="15.75" customHeight="1">
      <c r="D705" s="70"/>
    </row>
    <row r="706" spans="4:4" ht="15.75" customHeight="1">
      <c r="D706" s="70"/>
    </row>
    <row r="707" spans="4:4" ht="15.75" customHeight="1">
      <c r="D707" s="70"/>
    </row>
    <row r="708" spans="4:4" ht="15.75" customHeight="1">
      <c r="D708" s="70"/>
    </row>
    <row r="709" spans="4:4" ht="15.75" customHeight="1">
      <c r="D709" s="70"/>
    </row>
    <row r="710" spans="4:4" ht="15.75" customHeight="1">
      <c r="D710" s="70"/>
    </row>
    <row r="711" spans="4:4" ht="15.75" customHeight="1">
      <c r="D711" s="70"/>
    </row>
    <row r="712" spans="4:4" ht="15.75" customHeight="1">
      <c r="D712" s="70"/>
    </row>
    <row r="713" spans="4:4" ht="15.75" customHeight="1">
      <c r="D713" s="70"/>
    </row>
    <row r="714" spans="4:4" ht="15.75" customHeight="1">
      <c r="D714" s="70"/>
    </row>
    <row r="715" spans="4:4" ht="15.75" customHeight="1">
      <c r="D715" s="70"/>
    </row>
    <row r="716" spans="4:4" ht="15.75" customHeight="1">
      <c r="D716" s="70"/>
    </row>
    <row r="717" spans="4:4" ht="15.75" customHeight="1">
      <c r="D717" s="70"/>
    </row>
    <row r="718" spans="4:4" ht="15.75" customHeight="1">
      <c r="D718" s="70"/>
    </row>
    <row r="719" spans="4:4" ht="15.75" customHeight="1">
      <c r="D719" s="70"/>
    </row>
    <row r="720" spans="4:4" ht="15.75" customHeight="1">
      <c r="D720" s="70"/>
    </row>
    <row r="721" spans="4:4" ht="15.75" customHeight="1">
      <c r="D721" s="70"/>
    </row>
    <row r="722" spans="4:4" ht="15.75" customHeight="1">
      <c r="D722" s="70"/>
    </row>
    <row r="723" spans="4:4" ht="15.75" customHeight="1">
      <c r="D723" s="70"/>
    </row>
    <row r="724" spans="4:4" ht="15.75" customHeight="1">
      <c r="D724" s="70"/>
    </row>
    <row r="725" spans="4:4" ht="15.75" customHeight="1">
      <c r="D725" s="70"/>
    </row>
    <row r="726" spans="4:4" ht="15.75" customHeight="1">
      <c r="D726" s="70"/>
    </row>
    <row r="727" spans="4:4" ht="15.75" customHeight="1">
      <c r="D727" s="70"/>
    </row>
    <row r="728" spans="4:4" ht="15.75" customHeight="1">
      <c r="D728" s="70"/>
    </row>
    <row r="729" spans="4:4" ht="15.75" customHeight="1">
      <c r="D729" s="70"/>
    </row>
    <row r="730" spans="4:4" ht="15.75" customHeight="1">
      <c r="D730" s="70"/>
    </row>
    <row r="731" spans="4:4" ht="15.75" customHeight="1">
      <c r="D731" s="70"/>
    </row>
    <row r="732" spans="4:4" ht="15.75" customHeight="1">
      <c r="D732" s="70"/>
    </row>
    <row r="733" spans="4:4" ht="15.75" customHeight="1">
      <c r="D733" s="70"/>
    </row>
    <row r="734" spans="4:4" ht="15.75" customHeight="1">
      <c r="D734" s="70"/>
    </row>
    <row r="735" spans="4:4" ht="15.75" customHeight="1">
      <c r="D735" s="70"/>
    </row>
    <row r="736" spans="4:4" ht="15.75" customHeight="1">
      <c r="D736" s="70"/>
    </row>
    <row r="737" spans="4:4" ht="15.75" customHeight="1">
      <c r="D737" s="70"/>
    </row>
    <row r="738" spans="4:4" ht="15.75" customHeight="1">
      <c r="D738" s="70"/>
    </row>
    <row r="739" spans="4:4" ht="15.75" customHeight="1">
      <c r="D739" s="70"/>
    </row>
    <row r="740" spans="4:4" ht="15.75" customHeight="1">
      <c r="D740" s="70"/>
    </row>
    <row r="741" spans="4:4" ht="15.75" customHeight="1">
      <c r="D741" s="70"/>
    </row>
    <row r="742" spans="4:4" ht="15.75" customHeight="1">
      <c r="D742" s="70"/>
    </row>
    <row r="743" spans="4:4" ht="15.75" customHeight="1">
      <c r="D743" s="70"/>
    </row>
    <row r="744" spans="4:4" ht="15.75" customHeight="1">
      <c r="D744" s="70"/>
    </row>
    <row r="745" spans="4:4" ht="15.75" customHeight="1">
      <c r="D745" s="70"/>
    </row>
    <row r="746" spans="4:4" ht="15.75" customHeight="1">
      <c r="D746" s="70"/>
    </row>
    <row r="747" spans="4:4" ht="15.75" customHeight="1">
      <c r="D747" s="70"/>
    </row>
    <row r="748" spans="4:4" ht="15.75" customHeight="1">
      <c r="D748" s="70"/>
    </row>
    <row r="749" spans="4:4" ht="15.75" customHeight="1">
      <c r="D749" s="70"/>
    </row>
    <row r="750" spans="4:4" ht="15.75" customHeight="1">
      <c r="D750" s="70"/>
    </row>
    <row r="751" spans="4:4" ht="15.75" customHeight="1">
      <c r="D751" s="70"/>
    </row>
    <row r="752" spans="4:4" ht="15.75" customHeight="1">
      <c r="D752" s="70"/>
    </row>
    <row r="753" spans="4:4" ht="15.75" customHeight="1">
      <c r="D753" s="70"/>
    </row>
    <row r="754" spans="4:4" ht="15.75" customHeight="1">
      <c r="D754" s="70"/>
    </row>
    <row r="755" spans="4:4" ht="15.75" customHeight="1">
      <c r="D755" s="70"/>
    </row>
    <row r="756" spans="4:4" ht="15.75" customHeight="1">
      <c r="D756" s="70"/>
    </row>
    <row r="757" spans="4:4" ht="15.75" customHeight="1">
      <c r="D757" s="70"/>
    </row>
    <row r="758" spans="4:4" ht="15.75" customHeight="1">
      <c r="D758" s="70"/>
    </row>
    <row r="759" spans="4:4" ht="15.75" customHeight="1">
      <c r="D759" s="70"/>
    </row>
    <row r="760" spans="4:4" ht="15.75" customHeight="1">
      <c r="D760" s="70"/>
    </row>
    <row r="761" spans="4:4" ht="15.75" customHeight="1">
      <c r="D761" s="70"/>
    </row>
    <row r="762" spans="4:4" ht="15.75" customHeight="1">
      <c r="D762" s="70"/>
    </row>
    <row r="763" spans="4:4" ht="15.75" customHeight="1">
      <c r="D763" s="70"/>
    </row>
    <row r="764" spans="4:4" ht="15.75" customHeight="1">
      <c r="D764" s="70"/>
    </row>
    <row r="765" spans="4:4" ht="15.75" customHeight="1">
      <c r="D765" s="70"/>
    </row>
    <row r="766" spans="4:4" ht="15.75" customHeight="1">
      <c r="D766" s="70"/>
    </row>
    <row r="767" spans="4:4" ht="15.75" customHeight="1">
      <c r="D767" s="70"/>
    </row>
    <row r="768" spans="4:4" ht="15.75" customHeight="1">
      <c r="D768" s="70"/>
    </row>
    <row r="769" spans="4:4" ht="15.75" customHeight="1">
      <c r="D769" s="70"/>
    </row>
    <row r="770" spans="4:4" ht="15.75" customHeight="1">
      <c r="D770" s="70"/>
    </row>
    <row r="771" spans="4:4" ht="15.75" customHeight="1">
      <c r="D771" s="70"/>
    </row>
    <row r="772" spans="4:4" ht="15.75" customHeight="1">
      <c r="D772" s="70"/>
    </row>
    <row r="773" spans="4:4" ht="15.75" customHeight="1">
      <c r="D773" s="70"/>
    </row>
    <row r="774" spans="4:4" ht="15.75" customHeight="1">
      <c r="D774" s="70"/>
    </row>
    <row r="775" spans="4:4" ht="15.75" customHeight="1">
      <c r="D775" s="70"/>
    </row>
    <row r="776" spans="4:4" ht="15.75" customHeight="1">
      <c r="D776" s="70"/>
    </row>
    <row r="777" spans="4:4" ht="15.75" customHeight="1">
      <c r="D777" s="70"/>
    </row>
    <row r="778" spans="4:4" ht="15.75" customHeight="1">
      <c r="D778" s="70"/>
    </row>
    <row r="779" spans="4:4" ht="15.75" customHeight="1">
      <c r="D779" s="70"/>
    </row>
    <row r="780" spans="4:4" ht="15.75" customHeight="1">
      <c r="D780" s="70"/>
    </row>
    <row r="781" spans="4:4" ht="15.75" customHeight="1">
      <c r="D781" s="70"/>
    </row>
    <row r="782" spans="4:4" ht="15.75" customHeight="1">
      <c r="D782" s="70"/>
    </row>
    <row r="783" spans="4:4" ht="15.75" customHeight="1">
      <c r="D783" s="70"/>
    </row>
    <row r="784" spans="4:4" ht="15.75" customHeight="1">
      <c r="D784" s="70"/>
    </row>
    <row r="785" spans="4:4" ht="15.75" customHeight="1">
      <c r="D785" s="70"/>
    </row>
    <row r="786" spans="4:4" ht="15.75" customHeight="1">
      <c r="D786" s="70"/>
    </row>
    <row r="787" spans="4:4" ht="15.75" customHeight="1">
      <c r="D787" s="70"/>
    </row>
    <row r="788" spans="4:4" ht="15.75" customHeight="1">
      <c r="D788" s="70"/>
    </row>
    <row r="789" spans="4:4" ht="15.75" customHeight="1">
      <c r="D789" s="70"/>
    </row>
    <row r="790" spans="4:4" ht="15.75" customHeight="1">
      <c r="D790" s="70"/>
    </row>
    <row r="791" spans="4:4" ht="15.75" customHeight="1">
      <c r="D791" s="70"/>
    </row>
    <row r="792" spans="4:4" ht="15.75" customHeight="1">
      <c r="D792" s="70"/>
    </row>
    <row r="793" spans="4:4" ht="15.75" customHeight="1">
      <c r="D793" s="70"/>
    </row>
    <row r="794" spans="4:4" ht="15.75" customHeight="1">
      <c r="D794" s="70"/>
    </row>
    <row r="795" spans="4:4" ht="15.75" customHeight="1">
      <c r="D795" s="70"/>
    </row>
    <row r="796" spans="4:4" ht="15.75" customHeight="1">
      <c r="D796" s="70"/>
    </row>
    <row r="797" spans="4:4" ht="15.75" customHeight="1">
      <c r="D797" s="70"/>
    </row>
    <row r="798" spans="4:4" ht="15.75" customHeight="1">
      <c r="D798" s="70"/>
    </row>
    <row r="799" spans="4:4" ht="15.75" customHeight="1">
      <c r="D799" s="70"/>
    </row>
    <row r="800" spans="4:4" ht="15.75" customHeight="1">
      <c r="D800" s="70"/>
    </row>
    <row r="801" spans="4:4" ht="15.75" customHeight="1">
      <c r="D801" s="70"/>
    </row>
    <row r="802" spans="4:4" ht="15.75" customHeight="1">
      <c r="D802" s="70"/>
    </row>
    <row r="803" spans="4:4" ht="15.75" customHeight="1">
      <c r="D803" s="70"/>
    </row>
    <row r="804" spans="4:4" ht="15.75" customHeight="1">
      <c r="D804" s="70"/>
    </row>
    <row r="805" spans="4:4" ht="15.75" customHeight="1">
      <c r="D805" s="70"/>
    </row>
    <row r="806" spans="4:4" ht="15.75" customHeight="1">
      <c r="D806" s="70"/>
    </row>
    <row r="807" spans="4:4" ht="15.75" customHeight="1">
      <c r="D807" s="70"/>
    </row>
    <row r="808" spans="4:4" ht="15.75" customHeight="1">
      <c r="D808" s="70"/>
    </row>
    <row r="809" spans="4:4" ht="15.75" customHeight="1">
      <c r="D809" s="70"/>
    </row>
    <row r="810" spans="4:4" ht="15.75" customHeight="1">
      <c r="D810" s="70"/>
    </row>
    <row r="811" spans="4:4" ht="15.75" customHeight="1">
      <c r="D811" s="70"/>
    </row>
    <row r="812" spans="4:4" ht="15.75" customHeight="1">
      <c r="D812" s="70"/>
    </row>
    <row r="813" spans="4:4" ht="15.75" customHeight="1">
      <c r="D813" s="70"/>
    </row>
    <row r="814" spans="4:4" ht="15.75" customHeight="1">
      <c r="D814" s="70"/>
    </row>
    <row r="815" spans="4:4" ht="15.75" customHeight="1">
      <c r="D815" s="70"/>
    </row>
    <row r="816" spans="4:4" ht="15.75" customHeight="1">
      <c r="D816" s="70"/>
    </row>
    <row r="817" spans="4:4" ht="15.75" customHeight="1">
      <c r="D817" s="70"/>
    </row>
    <row r="818" spans="4:4" ht="15.75" customHeight="1">
      <c r="D818" s="70"/>
    </row>
    <row r="819" spans="4:4" ht="15.75" customHeight="1">
      <c r="D819" s="70"/>
    </row>
    <row r="820" spans="4:4" ht="15.75" customHeight="1">
      <c r="D820" s="70"/>
    </row>
    <row r="821" spans="4:4" ht="15.75" customHeight="1">
      <c r="D821" s="70"/>
    </row>
    <row r="822" spans="4:4" ht="15.75" customHeight="1">
      <c r="D822" s="70"/>
    </row>
    <row r="823" spans="4:4" ht="15.75" customHeight="1">
      <c r="D823" s="70"/>
    </row>
    <row r="824" spans="4:4" ht="15.75" customHeight="1">
      <c r="D824" s="70"/>
    </row>
    <row r="825" spans="4:4" ht="15.75" customHeight="1">
      <c r="D825" s="70"/>
    </row>
    <row r="826" spans="4:4" ht="15.75" customHeight="1">
      <c r="D826" s="70"/>
    </row>
    <row r="827" spans="4:4" ht="15.75" customHeight="1">
      <c r="D827" s="70"/>
    </row>
    <row r="828" spans="4:4" ht="15.75" customHeight="1">
      <c r="D828" s="70"/>
    </row>
    <row r="829" spans="4:4" ht="15.75" customHeight="1">
      <c r="D829" s="70"/>
    </row>
    <row r="830" spans="4:4" ht="15.75" customHeight="1">
      <c r="D830" s="70"/>
    </row>
    <row r="831" spans="4:4" ht="15.75" customHeight="1">
      <c r="D831" s="70"/>
    </row>
    <row r="832" spans="4:4" ht="15.75" customHeight="1">
      <c r="D832" s="70"/>
    </row>
    <row r="833" spans="4:4" ht="15.75" customHeight="1">
      <c r="D833" s="70"/>
    </row>
    <row r="834" spans="4:4" ht="15.75" customHeight="1">
      <c r="D834" s="70"/>
    </row>
    <row r="835" spans="4:4" ht="15.75" customHeight="1">
      <c r="D835" s="70"/>
    </row>
    <row r="836" spans="4:4" ht="15.75" customHeight="1">
      <c r="D836" s="70"/>
    </row>
    <row r="837" spans="4:4" ht="15.75" customHeight="1">
      <c r="D837" s="70"/>
    </row>
    <row r="838" spans="4:4" ht="15.75" customHeight="1">
      <c r="D838" s="70"/>
    </row>
    <row r="839" spans="4:4" ht="15.75" customHeight="1">
      <c r="D839" s="70"/>
    </row>
    <row r="840" spans="4:4" ht="15.75" customHeight="1">
      <c r="D840" s="70"/>
    </row>
    <row r="841" spans="4:4" ht="15.75" customHeight="1">
      <c r="D841" s="70"/>
    </row>
    <row r="842" spans="4:4" ht="15.75" customHeight="1">
      <c r="D842" s="70"/>
    </row>
    <row r="843" spans="4:4" ht="15.75" customHeight="1">
      <c r="D843" s="70"/>
    </row>
    <row r="844" spans="4:4" ht="15.75" customHeight="1">
      <c r="D844" s="70"/>
    </row>
    <row r="845" spans="4:4" ht="15.75" customHeight="1">
      <c r="D845" s="70"/>
    </row>
    <row r="846" spans="4:4" ht="15.75" customHeight="1">
      <c r="D846" s="70"/>
    </row>
    <row r="847" spans="4:4" ht="15.75" customHeight="1">
      <c r="D847" s="70"/>
    </row>
    <row r="848" spans="4:4" ht="15.75" customHeight="1">
      <c r="D848" s="70"/>
    </row>
    <row r="849" spans="4:4" ht="15.75" customHeight="1">
      <c r="D849" s="70"/>
    </row>
    <row r="850" spans="4:4" ht="15.75" customHeight="1">
      <c r="D850" s="70"/>
    </row>
    <row r="851" spans="4:4" ht="15.75" customHeight="1">
      <c r="D851" s="70"/>
    </row>
    <row r="852" spans="4:4" ht="15.75" customHeight="1">
      <c r="D852" s="70"/>
    </row>
    <row r="853" spans="4:4" ht="15.75" customHeight="1">
      <c r="D853" s="70"/>
    </row>
    <row r="854" spans="4:4" ht="15.75" customHeight="1">
      <c r="D854" s="70"/>
    </row>
    <row r="855" spans="4:4" ht="15.75" customHeight="1">
      <c r="D855" s="70"/>
    </row>
    <row r="856" spans="4:4" ht="15.75" customHeight="1">
      <c r="D856" s="70"/>
    </row>
    <row r="857" spans="4:4" ht="15.75" customHeight="1">
      <c r="D857" s="70"/>
    </row>
    <row r="858" spans="4:4" ht="15.75" customHeight="1">
      <c r="D858" s="70"/>
    </row>
    <row r="859" spans="4:4" ht="15.75" customHeight="1">
      <c r="D859" s="70"/>
    </row>
    <row r="860" spans="4:4" ht="15.75" customHeight="1">
      <c r="D860" s="70"/>
    </row>
    <row r="861" spans="4:4" ht="15.75" customHeight="1">
      <c r="D861" s="70"/>
    </row>
    <row r="862" spans="4:4" ht="15.75" customHeight="1">
      <c r="D862" s="70"/>
    </row>
    <row r="863" spans="4:4" ht="15.75" customHeight="1">
      <c r="D863" s="70"/>
    </row>
    <row r="864" spans="4:4" ht="15.75" customHeight="1">
      <c r="D864" s="70"/>
    </row>
    <row r="865" spans="4:4" ht="15.75" customHeight="1">
      <c r="D865" s="70"/>
    </row>
    <row r="866" spans="4:4" ht="15.75" customHeight="1">
      <c r="D866" s="70"/>
    </row>
    <row r="867" spans="4:4" ht="15.75" customHeight="1">
      <c r="D867" s="70"/>
    </row>
    <row r="868" spans="4:4" ht="15.75" customHeight="1">
      <c r="D868" s="70"/>
    </row>
    <row r="869" spans="4:4" ht="15.75" customHeight="1">
      <c r="D869" s="70"/>
    </row>
    <row r="870" spans="4:4" ht="15.75" customHeight="1">
      <c r="D870" s="70"/>
    </row>
    <row r="871" spans="4:4" ht="15.75" customHeight="1">
      <c r="D871" s="70"/>
    </row>
    <row r="872" spans="4:4" ht="15.75" customHeight="1">
      <c r="D872" s="70"/>
    </row>
    <row r="873" spans="4:4" ht="15.75" customHeight="1">
      <c r="D873" s="70"/>
    </row>
    <row r="874" spans="4:4" ht="15.75" customHeight="1">
      <c r="D874" s="70"/>
    </row>
    <row r="875" spans="4:4" ht="15.75" customHeight="1">
      <c r="D875" s="70"/>
    </row>
    <row r="876" spans="4:4" ht="15.75" customHeight="1">
      <c r="D876" s="70"/>
    </row>
    <row r="877" spans="4:4" ht="15.75" customHeight="1">
      <c r="D877" s="70"/>
    </row>
    <row r="878" spans="4:4" ht="15.75" customHeight="1">
      <c r="D878" s="70"/>
    </row>
    <row r="879" spans="4:4" ht="15.75" customHeight="1">
      <c r="D879" s="70"/>
    </row>
    <row r="880" spans="4:4" ht="15.75" customHeight="1">
      <c r="D880" s="70"/>
    </row>
    <row r="881" spans="4:4" ht="15.75" customHeight="1">
      <c r="D881" s="70"/>
    </row>
    <row r="882" spans="4:4" ht="15.75" customHeight="1">
      <c r="D882" s="70"/>
    </row>
    <row r="883" spans="4:4" ht="15.75" customHeight="1">
      <c r="D883" s="70"/>
    </row>
    <row r="884" spans="4:4" ht="15.75" customHeight="1">
      <c r="D884" s="70"/>
    </row>
    <row r="885" spans="4:4" ht="15.75" customHeight="1">
      <c r="D885" s="70"/>
    </row>
    <row r="886" spans="4:4" ht="15.75" customHeight="1">
      <c r="D886" s="70"/>
    </row>
    <row r="887" spans="4:4" ht="15.75" customHeight="1">
      <c r="D887" s="70"/>
    </row>
    <row r="888" spans="4:4" ht="15.75" customHeight="1">
      <c r="D888" s="70"/>
    </row>
    <row r="889" spans="4:4" ht="15.75" customHeight="1">
      <c r="D889" s="70"/>
    </row>
    <row r="890" spans="4:4" ht="15.75" customHeight="1">
      <c r="D890" s="70"/>
    </row>
    <row r="891" spans="4:4" ht="15.75" customHeight="1">
      <c r="D891" s="70"/>
    </row>
    <row r="892" spans="4:4" ht="15.75" customHeight="1">
      <c r="D892" s="70"/>
    </row>
    <row r="893" spans="4:4" ht="15.75" customHeight="1">
      <c r="D893" s="70"/>
    </row>
    <row r="894" spans="4:4" ht="15.75" customHeight="1">
      <c r="D894" s="70"/>
    </row>
    <row r="895" spans="4:4" ht="15.75" customHeight="1">
      <c r="D895" s="70"/>
    </row>
    <row r="896" spans="4:4" ht="15.75" customHeight="1">
      <c r="D896" s="70"/>
    </row>
    <row r="897" spans="4:4" ht="15.75" customHeight="1">
      <c r="D897" s="70"/>
    </row>
    <row r="898" spans="4:4" ht="15.75" customHeight="1">
      <c r="D898" s="70"/>
    </row>
    <row r="899" spans="4:4" ht="15.75" customHeight="1">
      <c r="D899" s="70"/>
    </row>
    <row r="900" spans="4:4" ht="15.75" customHeight="1">
      <c r="D900" s="70"/>
    </row>
    <row r="901" spans="4:4" ht="15.75" customHeight="1">
      <c r="D901" s="70"/>
    </row>
    <row r="902" spans="4:4" ht="15.75" customHeight="1">
      <c r="D902" s="70"/>
    </row>
    <row r="903" spans="4:4" ht="15.75" customHeight="1">
      <c r="D903" s="70"/>
    </row>
    <row r="904" spans="4:4" ht="15.75" customHeight="1">
      <c r="D904" s="70"/>
    </row>
    <row r="905" spans="4:4" ht="15.75" customHeight="1">
      <c r="D905" s="70"/>
    </row>
    <row r="906" spans="4:4" ht="15.75" customHeight="1">
      <c r="D906" s="70"/>
    </row>
    <row r="907" spans="4:4" ht="15.75" customHeight="1">
      <c r="D907" s="70"/>
    </row>
    <row r="908" spans="4:4" ht="15.75" customHeight="1">
      <c r="D908" s="70"/>
    </row>
    <row r="909" spans="4:4" ht="15.75" customHeight="1">
      <c r="D909" s="70"/>
    </row>
    <row r="910" spans="4:4" ht="15.75" customHeight="1">
      <c r="D910" s="70"/>
    </row>
    <row r="911" spans="4:4" ht="15.75" customHeight="1">
      <c r="D911" s="70"/>
    </row>
    <row r="912" spans="4:4" ht="15.75" customHeight="1">
      <c r="D912" s="70"/>
    </row>
    <row r="913" spans="4:4" ht="15.75" customHeight="1">
      <c r="D913" s="70"/>
    </row>
    <row r="914" spans="4:4" ht="15.75" customHeight="1">
      <c r="D914" s="70"/>
    </row>
    <row r="915" spans="4:4" ht="15.75" customHeight="1">
      <c r="D915" s="70"/>
    </row>
    <row r="916" spans="4:4" ht="15.75" customHeight="1">
      <c r="D916" s="70"/>
    </row>
    <row r="917" spans="4:4" ht="15.75" customHeight="1">
      <c r="D917" s="70"/>
    </row>
    <row r="918" spans="4:4" ht="15.75" customHeight="1">
      <c r="D918" s="70"/>
    </row>
    <row r="919" spans="4:4" ht="15.75" customHeight="1">
      <c r="D919" s="70"/>
    </row>
    <row r="920" spans="4:4" ht="15.75" customHeight="1">
      <c r="D920" s="70"/>
    </row>
    <row r="921" spans="4:4" ht="15.75" customHeight="1">
      <c r="D921" s="70"/>
    </row>
    <row r="922" spans="4:4" ht="15.75" customHeight="1">
      <c r="D922" s="70"/>
    </row>
    <row r="923" spans="4:4" ht="15.75" customHeight="1">
      <c r="D923" s="70"/>
    </row>
    <row r="924" spans="4:4" ht="15.75" customHeight="1">
      <c r="D924" s="70"/>
    </row>
    <row r="925" spans="4:4" ht="15.75" customHeight="1">
      <c r="D925" s="70"/>
    </row>
    <row r="926" spans="4:4" ht="15.75" customHeight="1">
      <c r="D926" s="70"/>
    </row>
    <row r="927" spans="4:4" ht="15.75" customHeight="1">
      <c r="D927" s="70"/>
    </row>
    <row r="928" spans="4:4" ht="15.75" customHeight="1">
      <c r="D928" s="70"/>
    </row>
    <row r="929" spans="4:4" ht="15.75" customHeight="1">
      <c r="D929" s="70"/>
    </row>
    <row r="930" spans="4:4" ht="15.75" customHeight="1">
      <c r="D930" s="70"/>
    </row>
    <row r="931" spans="4:4" ht="15.75" customHeight="1">
      <c r="D931" s="70"/>
    </row>
    <row r="932" spans="4:4" ht="15.75" customHeight="1">
      <c r="D932" s="70"/>
    </row>
    <row r="933" spans="4:4" ht="15.75" customHeight="1">
      <c r="D933" s="70"/>
    </row>
    <row r="934" spans="4:4" ht="15.75" customHeight="1">
      <c r="D934" s="70"/>
    </row>
    <row r="935" spans="4:4" ht="15.75" customHeight="1">
      <c r="D935" s="70"/>
    </row>
    <row r="936" spans="4:4" ht="15.75" customHeight="1">
      <c r="D936" s="70"/>
    </row>
    <row r="937" spans="4:4" ht="15.75" customHeight="1">
      <c r="D937" s="70"/>
    </row>
    <row r="938" spans="4:4" ht="15.75" customHeight="1">
      <c r="D938" s="70"/>
    </row>
    <row r="939" spans="4:4" ht="15.75" customHeight="1">
      <c r="D939" s="70"/>
    </row>
    <row r="940" spans="4:4" ht="15.75" customHeight="1">
      <c r="D940" s="70"/>
    </row>
    <row r="941" spans="4:4" ht="15.75" customHeight="1">
      <c r="D941" s="70"/>
    </row>
    <row r="942" spans="4:4" ht="15.75" customHeight="1">
      <c r="D942" s="70"/>
    </row>
    <row r="943" spans="4:4" ht="15.75" customHeight="1">
      <c r="D943" s="70"/>
    </row>
    <row r="944" spans="4:4" ht="15.75" customHeight="1">
      <c r="D944" s="70"/>
    </row>
    <row r="945" spans="4:4" ht="15.75" customHeight="1">
      <c r="D945" s="70"/>
    </row>
    <row r="946" spans="4:4" ht="15.75" customHeight="1">
      <c r="D946" s="70"/>
    </row>
    <row r="947" spans="4:4" ht="15.75" customHeight="1">
      <c r="D947" s="70"/>
    </row>
    <row r="948" spans="4:4" ht="15.75" customHeight="1">
      <c r="D948" s="70"/>
    </row>
    <row r="949" spans="4:4" ht="15.75" customHeight="1">
      <c r="D949" s="70"/>
    </row>
    <row r="950" spans="4:4" ht="15.75" customHeight="1">
      <c r="D950" s="70"/>
    </row>
    <row r="951" spans="4:4" ht="15.75" customHeight="1">
      <c r="D951" s="70"/>
    </row>
    <row r="952" spans="4:4" ht="15.75" customHeight="1">
      <c r="D952" s="70"/>
    </row>
    <row r="953" spans="4:4" ht="15.75" customHeight="1">
      <c r="D953" s="70"/>
    </row>
    <row r="954" spans="4:4" ht="15.75" customHeight="1">
      <c r="D954" s="70"/>
    </row>
    <row r="955" spans="4:4" ht="15.75" customHeight="1">
      <c r="D955" s="70"/>
    </row>
    <row r="956" spans="4:4" ht="15.75" customHeight="1">
      <c r="D956" s="70"/>
    </row>
    <row r="957" spans="4:4" ht="15.75" customHeight="1">
      <c r="D957" s="70"/>
    </row>
    <row r="958" spans="4:4" ht="15.75" customHeight="1">
      <c r="D958" s="70"/>
    </row>
    <row r="959" spans="4:4" ht="15.75" customHeight="1">
      <c r="D959" s="70"/>
    </row>
    <row r="960" spans="4:4" ht="15.75" customHeight="1">
      <c r="D960" s="70"/>
    </row>
    <row r="961" spans="4:4" ht="15.75" customHeight="1">
      <c r="D961" s="70"/>
    </row>
    <row r="962" spans="4:4" ht="15.75" customHeight="1">
      <c r="D962" s="70"/>
    </row>
    <row r="963" spans="4:4" ht="15.75" customHeight="1">
      <c r="D963" s="70"/>
    </row>
    <row r="964" spans="4:4" ht="15.75" customHeight="1">
      <c r="D964" s="70"/>
    </row>
    <row r="965" spans="4:4" ht="15.75" customHeight="1">
      <c r="D965" s="70"/>
    </row>
    <row r="966" spans="4:4" ht="15.75" customHeight="1">
      <c r="D966" s="70"/>
    </row>
    <row r="967" spans="4:4" ht="15.75" customHeight="1">
      <c r="D967" s="70"/>
    </row>
    <row r="968" spans="4:4" ht="15.75" customHeight="1">
      <c r="D968" s="70"/>
    </row>
    <row r="969" spans="4:4" ht="15.75" customHeight="1">
      <c r="D969" s="70"/>
    </row>
    <row r="970" spans="4:4" ht="15.75" customHeight="1">
      <c r="D970" s="70"/>
    </row>
    <row r="971" spans="4:4" ht="15.75" customHeight="1">
      <c r="D971" s="70"/>
    </row>
    <row r="972" spans="4:4" ht="15.75" customHeight="1">
      <c r="D972" s="70"/>
    </row>
    <row r="973" spans="4:4" ht="15.75" customHeight="1">
      <c r="D973" s="70"/>
    </row>
    <row r="974" spans="4:4" ht="15.75" customHeight="1">
      <c r="D974" s="70"/>
    </row>
    <row r="975" spans="4:4" ht="15.75" customHeight="1">
      <c r="D975" s="70"/>
    </row>
    <row r="976" spans="4:4" ht="15.75" customHeight="1">
      <c r="D976" s="70"/>
    </row>
    <row r="977" spans="4:4" ht="15.75" customHeight="1">
      <c r="D977" s="70"/>
    </row>
    <row r="978" spans="4:4" ht="15.75" customHeight="1">
      <c r="D978" s="70"/>
    </row>
    <row r="979" spans="4:4" ht="15.75" customHeight="1">
      <c r="D979" s="70"/>
    </row>
    <row r="980" spans="4:4" ht="15.75" customHeight="1">
      <c r="D980" s="70"/>
    </row>
    <row r="981" spans="4:4" ht="15.75" customHeight="1">
      <c r="D981" s="70"/>
    </row>
    <row r="982" spans="4:4" ht="15.75" customHeight="1">
      <c r="D982" s="70"/>
    </row>
    <row r="983" spans="4:4" ht="15.75" customHeight="1">
      <c r="D983" s="70"/>
    </row>
    <row r="984" spans="4:4" ht="15.75" customHeight="1">
      <c r="D984" s="70"/>
    </row>
    <row r="985" spans="4:4" ht="15.75" customHeight="1">
      <c r="D985" s="70"/>
    </row>
    <row r="986" spans="4:4" ht="15.75" customHeight="1">
      <c r="D986" s="70"/>
    </row>
    <row r="987" spans="4:4" ht="15.75" customHeight="1">
      <c r="D987" s="70"/>
    </row>
    <row r="988" spans="4:4" ht="15.75" customHeight="1">
      <c r="D988" s="70"/>
    </row>
    <row r="989" spans="4:4" ht="15.75" customHeight="1">
      <c r="D989" s="70"/>
    </row>
    <row r="990" spans="4:4" ht="15.75" customHeight="1">
      <c r="D990" s="70"/>
    </row>
    <row r="991" spans="4:4" ht="15.75" customHeight="1">
      <c r="D991" s="70"/>
    </row>
    <row r="992" spans="4:4" ht="15.75" customHeight="1">
      <c r="D992" s="70"/>
    </row>
    <row r="993" spans="4:4" ht="15.75" customHeight="1">
      <c r="D993" s="70"/>
    </row>
    <row r="994" spans="4:4" ht="15.75" customHeight="1">
      <c r="D994" s="70"/>
    </row>
    <row r="995" spans="4:4" ht="15.75" customHeight="1">
      <c r="D995" s="70"/>
    </row>
    <row r="996" spans="4:4" ht="15.75" customHeight="1">
      <c r="D996" s="70"/>
    </row>
    <row r="997" spans="4:4" ht="15.75" customHeight="1">
      <c r="D997" s="70"/>
    </row>
    <row r="998" spans="4:4" ht="15.75" customHeight="1">
      <c r="D998" s="70"/>
    </row>
    <row r="999" spans="4:4" ht="15.75" customHeight="1">
      <c r="D999" s="70"/>
    </row>
    <row r="1000" spans="4:4" ht="15.75" customHeight="1">
      <c r="D1000" s="70"/>
    </row>
    <row r="1001" spans="4:4" ht="15.75" customHeight="1">
      <c r="D1001" s="70"/>
    </row>
    <row r="1002" spans="4:4" ht="15.75" customHeight="1">
      <c r="D1002" s="70"/>
    </row>
    <row r="1003" spans="4:4" ht="15.75" customHeight="1">
      <c r="D1003" s="70"/>
    </row>
    <row r="1004" spans="4:4" ht="15.75" customHeight="1">
      <c r="D1004" s="70"/>
    </row>
    <row r="1005" spans="4:4" ht="15.75" customHeight="1">
      <c r="D1005" s="70"/>
    </row>
    <row r="1006" spans="4:4" ht="15.75" customHeight="1">
      <c r="D1006" s="70"/>
    </row>
    <row r="1007" spans="4:4" ht="15.75" customHeight="1">
      <c r="D1007" s="70"/>
    </row>
    <row r="1008" spans="4:4" ht="15.75" customHeight="1">
      <c r="D1008" s="70"/>
    </row>
    <row r="1009" spans="4:4" ht="15.75" customHeight="1">
      <c r="D1009" s="70"/>
    </row>
    <row r="1010" spans="4:4" ht="15.75" customHeight="1">
      <c r="D1010" s="70"/>
    </row>
    <row r="1011" spans="4:4" ht="15.75" customHeight="1">
      <c r="D1011" s="70"/>
    </row>
    <row r="1012" spans="4:4" ht="15.75" customHeight="1">
      <c r="D1012" s="70"/>
    </row>
    <row r="1013" spans="4:4" ht="15.75" customHeight="1">
      <c r="D1013" s="70"/>
    </row>
    <row r="1014" spans="4:4" ht="15.75" customHeight="1">
      <c r="D1014" s="70"/>
    </row>
    <row r="1015" spans="4:4" ht="15.75" customHeight="1">
      <c r="D1015" s="70"/>
    </row>
    <row r="1016" spans="4:4" ht="15.75" customHeight="1">
      <c r="D1016" s="70"/>
    </row>
    <row r="1017" spans="4:4" ht="15.75" customHeight="1">
      <c r="D1017" s="70"/>
    </row>
    <row r="1018" spans="4:4" ht="15.75" customHeight="1">
      <c r="D1018" s="70"/>
    </row>
    <row r="1019" spans="4:4" ht="15.75" customHeight="1">
      <c r="D1019" s="70"/>
    </row>
    <row r="1020" spans="4:4" ht="15.75" customHeight="1">
      <c r="D1020" s="70"/>
    </row>
  </sheetData>
  <mergeCells count="107">
    <mergeCell ref="A71:D71"/>
    <mergeCell ref="A72:D72"/>
    <mergeCell ref="B73:D73"/>
    <mergeCell ref="A74:D74"/>
    <mergeCell ref="B75:C75"/>
    <mergeCell ref="B76:C76"/>
    <mergeCell ref="B77:C77"/>
    <mergeCell ref="B78:C78"/>
    <mergeCell ref="A79:C79"/>
    <mergeCell ref="A80:D80"/>
    <mergeCell ref="A84:D84"/>
    <mergeCell ref="A93:D93"/>
    <mergeCell ref="A98:D98"/>
    <mergeCell ref="A99:D99"/>
    <mergeCell ref="A107:B107"/>
    <mergeCell ref="A109:B109"/>
    <mergeCell ref="A110:D110"/>
    <mergeCell ref="A111:D111"/>
    <mergeCell ref="A81:B83"/>
    <mergeCell ref="A92:B92"/>
    <mergeCell ref="A94:B97"/>
    <mergeCell ref="A112:D112"/>
    <mergeCell ref="B113:C113"/>
    <mergeCell ref="B114:C114"/>
    <mergeCell ref="A115:C115"/>
    <mergeCell ref="A117:D117"/>
    <mergeCell ref="B118:C118"/>
    <mergeCell ref="B119:C119"/>
    <mergeCell ref="B120:C120"/>
    <mergeCell ref="B121:C121"/>
    <mergeCell ref="B122:C122"/>
    <mergeCell ref="B123:C123"/>
    <mergeCell ref="A124:C124"/>
    <mergeCell ref="A126:D126"/>
    <mergeCell ref="A127:C127"/>
    <mergeCell ref="A128:D128"/>
    <mergeCell ref="A136:D136"/>
    <mergeCell ref="A138:C138"/>
    <mergeCell ref="A140:C140"/>
    <mergeCell ref="A125:D125"/>
    <mergeCell ref="A130:B135"/>
    <mergeCell ref="A142:C142"/>
    <mergeCell ref="A147:B147"/>
    <mergeCell ref="A148:C148"/>
    <mergeCell ref="A150:D150"/>
    <mergeCell ref="A151:C151"/>
    <mergeCell ref="B152:C152"/>
    <mergeCell ref="A160:C160"/>
    <mergeCell ref="A161:C161"/>
    <mergeCell ref="A162:C162"/>
    <mergeCell ref="B153:C153"/>
    <mergeCell ref="B154:C154"/>
    <mergeCell ref="B155:C155"/>
    <mergeCell ref="B156:C156"/>
    <mergeCell ref="A157:C157"/>
    <mergeCell ref="B158:C158"/>
    <mergeCell ref="A159:C159"/>
    <mergeCell ref="A1:D1"/>
    <mergeCell ref="B2:D2"/>
    <mergeCell ref="B3:D3"/>
    <mergeCell ref="B4:D4"/>
    <mergeCell ref="B5:D5"/>
    <mergeCell ref="A6:D6"/>
    <mergeCell ref="B7:C7"/>
    <mergeCell ref="B8:C8"/>
    <mergeCell ref="B9:C9"/>
    <mergeCell ref="B10:C10"/>
    <mergeCell ref="A11:D11"/>
    <mergeCell ref="A12:D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D23"/>
    <mergeCell ref="A24:D24"/>
    <mergeCell ref="B26:C26"/>
    <mergeCell ref="B30:C30"/>
    <mergeCell ref="B31:C31"/>
    <mergeCell ref="A32:C32"/>
    <mergeCell ref="A35:D35"/>
    <mergeCell ref="A36:D36"/>
    <mergeCell ref="A40:B40"/>
    <mergeCell ref="A42:D42"/>
    <mergeCell ref="A43:D43"/>
    <mergeCell ref="A47:D47"/>
    <mergeCell ref="A33:C33"/>
    <mergeCell ref="A44:B46"/>
    <mergeCell ref="A41:C41"/>
    <mergeCell ref="B67:C67"/>
    <mergeCell ref="B68:C68"/>
    <mergeCell ref="B69:C69"/>
    <mergeCell ref="A70:C70"/>
    <mergeCell ref="A48:D48"/>
    <mergeCell ref="A58:B58"/>
    <mergeCell ref="A59:D59"/>
    <mergeCell ref="A61:D61"/>
    <mergeCell ref="B62:C62"/>
    <mergeCell ref="B63:C63"/>
    <mergeCell ref="B64:C64"/>
    <mergeCell ref="B65:C65"/>
    <mergeCell ref="B66:C66"/>
  </mergeCells>
  <phoneticPr fontId="26" type="noConversion"/>
  <printOptions horizontalCentered="1"/>
  <pageMargins left="0.39370078740157483" right="0.19685039370078741" top="0.98425196850393704" bottom="0.98425196850393704" header="0.51181102362204722" footer="0.51181102362204722"/>
  <pageSetup paperSize="9" scale="75" orientation="portrait" verticalDpi="598" r:id="rId1"/>
  <ignoredErrors>
    <ignoredError sqref="D107 D14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22"/>
  <sheetViews>
    <sheetView showGridLines="0" topLeftCell="A151" zoomScale="145" zoomScaleNormal="145" workbookViewId="0">
      <selection activeCell="D15" sqref="D15"/>
    </sheetView>
  </sheetViews>
  <sheetFormatPr defaultColWidth="14.42578125" defaultRowHeight="15" customHeight="1"/>
  <cols>
    <col min="1" max="1" width="12.28515625" customWidth="1"/>
    <col min="2" max="2" width="78.5703125" customWidth="1"/>
    <col min="3" max="3" width="13.85546875" customWidth="1"/>
    <col min="4" max="4" width="20.140625" customWidth="1"/>
    <col min="5" max="6" width="8.7109375" customWidth="1"/>
    <col min="7" max="7" width="9.28515625" customWidth="1"/>
    <col min="8" max="8" width="10.42578125" customWidth="1"/>
    <col min="9" max="26" width="8.7109375" customWidth="1"/>
  </cols>
  <sheetData>
    <row r="1" spans="1:4">
      <c r="A1" s="387" t="s">
        <v>206</v>
      </c>
      <c r="B1" s="388"/>
      <c r="C1" s="388"/>
      <c r="D1" s="389"/>
    </row>
    <row r="2" spans="1:4">
      <c r="A2" s="116" t="s">
        <v>0</v>
      </c>
      <c r="B2" s="390"/>
      <c r="C2" s="388"/>
      <c r="D2" s="389"/>
    </row>
    <row r="3" spans="1:4">
      <c r="A3" s="116" t="s">
        <v>1</v>
      </c>
      <c r="B3" s="390"/>
      <c r="C3" s="388"/>
      <c r="D3" s="389"/>
    </row>
    <row r="4" spans="1:4">
      <c r="A4" s="116" t="s">
        <v>2</v>
      </c>
      <c r="B4" s="390"/>
      <c r="C4" s="388"/>
      <c r="D4" s="389"/>
    </row>
    <row r="5" spans="1:4">
      <c r="A5" s="116" t="s">
        <v>3</v>
      </c>
      <c r="B5" s="390"/>
      <c r="C5" s="388"/>
      <c r="D5" s="389"/>
    </row>
    <row r="6" spans="1:4" ht="15.75" thickBot="1">
      <c r="A6" s="386" t="s">
        <v>4</v>
      </c>
      <c r="B6" s="283"/>
      <c r="C6" s="283"/>
      <c r="D6" s="369"/>
    </row>
    <row r="7" spans="1:4" ht="15.75" thickBot="1">
      <c r="A7" s="117" t="s">
        <v>5</v>
      </c>
      <c r="B7" s="339" t="s">
        <v>6</v>
      </c>
      <c r="C7" s="340"/>
      <c r="D7" s="114"/>
    </row>
    <row r="8" spans="1:4" ht="15.75" thickBot="1">
      <c r="A8" s="117" t="s">
        <v>7</v>
      </c>
      <c r="B8" s="339" t="s">
        <v>8</v>
      </c>
      <c r="C8" s="340"/>
      <c r="D8" s="114"/>
    </row>
    <row r="9" spans="1:4" ht="15.75" thickBot="1">
      <c r="A9" s="117" t="s">
        <v>9</v>
      </c>
      <c r="B9" s="339" t="s">
        <v>10</v>
      </c>
      <c r="C9" s="340"/>
      <c r="D9" s="114" t="s">
        <v>140</v>
      </c>
    </row>
    <row r="10" spans="1:4" ht="15.75" thickBot="1">
      <c r="A10" s="117" t="s">
        <v>11</v>
      </c>
      <c r="B10" s="339" t="s">
        <v>12</v>
      </c>
      <c r="C10" s="340"/>
      <c r="D10" s="118">
        <v>12</v>
      </c>
    </row>
    <row r="11" spans="1:4" ht="15.75" thickBot="1">
      <c r="A11" s="385" t="s">
        <v>13</v>
      </c>
      <c r="B11" s="349"/>
      <c r="C11" s="349"/>
      <c r="D11" s="350"/>
    </row>
    <row r="12" spans="1:4" ht="15.75" thickBot="1">
      <c r="A12" s="347" t="s">
        <v>14</v>
      </c>
      <c r="B12" s="349"/>
      <c r="C12" s="349"/>
      <c r="D12" s="350"/>
    </row>
    <row r="13" spans="1:4" ht="15.75" thickBot="1">
      <c r="A13" s="383" t="s">
        <v>15</v>
      </c>
      <c r="B13" s="349"/>
      <c r="C13" s="340"/>
      <c r="D13" s="119" t="s">
        <v>16</v>
      </c>
    </row>
    <row r="14" spans="1:4" ht="15.75" thickBot="1">
      <c r="A14" s="383" t="s">
        <v>17</v>
      </c>
      <c r="B14" s="349"/>
      <c r="C14" s="340"/>
      <c r="D14" s="120" t="s">
        <v>18</v>
      </c>
    </row>
    <row r="15" spans="1:4" ht="15.75" thickBot="1">
      <c r="A15" s="383" t="s">
        <v>19</v>
      </c>
      <c r="B15" s="349"/>
      <c r="C15" s="340"/>
      <c r="D15" s="437">
        <v>2184.08</v>
      </c>
    </row>
    <row r="16" spans="1:4" ht="15.75" thickBot="1">
      <c r="A16" s="383" t="s">
        <v>20</v>
      </c>
      <c r="B16" s="349"/>
      <c r="C16" s="340"/>
      <c r="D16" s="121" t="s">
        <v>21</v>
      </c>
    </row>
    <row r="17" spans="1:5" ht="15.75" thickBot="1">
      <c r="A17" s="383" t="s">
        <v>22</v>
      </c>
      <c r="B17" s="349"/>
      <c r="C17" s="340"/>
      <c r="D17" s="119" t="s">
        <v>23</v>
      </c>
    </row>
    <row r="18" spans="1:5" ht="15.75" thickBot="1">
      <c r="A18" s="383" t="s">
        <v>24</v>
      </c>
      <c r="B18" s="349"/>
      <c r="C18" s="340"/>
      <c r="D18" s="119" t="s">
        <v>143</v>
      </c>
    </row>
    <row r="19" spans="1:5" ht="15.75" thickBot="1">
      <c r="A19" s="383" t="s">
        <v>25</v>
      </c>
      <c r="B19" s="349"/>
      <c r="C19" s="340"/>
      <c r="D19" s="119">
        <v>4</v>
      </c>
    </row>
    <row r="20" spans="1:5" ht="15.75" thickBot="1">
      <c r="A20" s="383" t="s">
        <v>26</v>
      </c>
      <c r="B20" s="349"/>
      <c r="C20" s="340"/>
      <c r="D20" s="119">
        <v>2</v>
      </c>
    </row>
    <row r="21" spans="1:5" ht="15.75" thickBot="1">
      <c r="A21" s="383" t="s">
        <v>27</v>
      </c>
      <c r="B21" s="349"/>
      <c r="C21" s="340"/>
      <c r="D21" s="119" t="s">
        <v>142</v>
      </c>
    </row>
    <row r="22" spans="1:5" ht="15.75" thickBot="1">
      <c r="A22" s="383" t="s">
        <v>28</v>
      </c>
      <c r="B22" s="349"/>
      <c r="C22" s="340"/>
      <c r="D22" s="119" t="s">
        <v>128</v>
      </c>
    </row>
    <row r="23" spans="1:5" ht="7.5" customHeight="1" thickBot="1">
      <c r="A23" s="384"/>
      <c r="B23" s="349"/>
      <c r="C23" s="349"/>
      <c r="D23" s="350"/>
    </row>
    <row r="24" spans="1:5" ht="15.75" thickBot="1">
      <c r="A24" s="348" t="s">
        <v>30</v>
      </c>
      <c r="B24" s="349"/>
      <c r="C24" s="349"/>
      <c r="D24" s="350"/>
    </row>
    <row r="25" spans="1:5" ht="15" customHeight="1" thickBot="1">
      <c r="A25" s="122">
        <v>1</v>
      </c>
      <c r="B25" s="123" t="s">
        <v>31</v>
      </c>
      <c r="C25" s="124" t="s">
        <v>32</v>
      </c>
      <c r="D25" s="125" t="s">
        <v>33</v>
      </c>
    </row>
    <row r="26" spans="1:5" ht="15.75" thickBot="1">
      <c r="A26" s="117" t="s">
        <v>5</v>
      </c>
      <c r="B26" s="339" t="s">
        <v>34</v>
      </c>
      <c r="C26" s="340"/>
      <c r="D26" s="114">
        <f>D15</f>
        <v>2184.08</v>
      </c>
    </row>
    <row r="27" spans="1:5" ht="16.5" customHeight="1" thickBot="1">
      <c r="A27" s="117" t="s">
        <v>7</v>
      </c>
      <c r="B27" s="126" t="s">
        <v>35</v>
      </c>
      <c r="C27" s="127">
        <v>0.3</v>
      </c>
      <c r="D27" s="114">
        <f>$C$27*$D$26</f>
        <v>655.22399999999993</v>
      </c>
    </row>
    <row r="28" spans="1:5" ht="16.5" customHeight="1" thickBot="1">
      <c r="A28" s="117" t="s">
        <v>9</v>
      </c>
      <c r="B28" s="126" t="s">
        <v>36</v>
      </c>
      <c r="C28" s="126"/>
      <c r="D28" s="114">
        <v>0</v>
      </c>
    </row>
    <row r="29" spans="1:5" ht="14.25" customHeight="1" thickBot="1">
      <c r="A29" s="117" t="s">
        <v>11</v>
      </c>
      <c r="B29" s="126" t="s">
        <v>37</v>
      </c>
      <c r="C29" s="127">
        <v>0.2</v>
      </c>
      <c r="D29" s="128">
        <f>(((D26+D27)/220)*C29)*8*15</f>
        <v>309.74225454545461</v>
      </c>
    </row>
    <row r="30" spans="1:5" ht="15.75" customHeight="1" thickBot="1">
      <c r="A30" s="117" t="s">
        <v>38</v>
      </c>
      <c r="B30" s="366" t="s">
        <v>210</v>
      </c>
      <c r="C30" s="340"/>
      <c r="D30" s="128">
        <f>23.23*15</f>
        <v>348.45</v>
      </c>
      <c r="E30" s="129"/>
    </row>
    <row r="31" spans="1:5" ht="15.75" customHeight="1" thickBot="1">
      <c r="A31" s="117" t="s">
        <v>40</v>
      </c>
      <c r="B31" s="339" t="s">
        <v>129</v>
      </c>
      <c r="C31" s="340"/>
      <c r="D31" s="114">
        <f>D29*1/6</f>
        <v>51.623709090909102</v>
      </c>
    </row>
    <row r="32" spans="1:5" ht="15.75" customHeight="1" thickBot="1">
      <c r="A32" s="130" t="s">
        <v>42</v>
      </c>
      <c r="B32" s="131" t="s">
        <v>211</v>
      </c>
      <c r="C32" s="131"/>
      <c r="D32" s="132">
        <f>D30*1/6</f>
        <v>58.074999999999996</v>
      </c>
    </row>
    <row r="33" spans="1:4" ht="15.75" customHeight="1" thickBot="1">
      <c r="A33" s="382" t="s">
        <v>200</v>
      </c>
      <c r="B33" s="271"/>
      <c r="C33" s="272"/>
      <c r="D33" s="133">
        <f>SUM(D26:D32)</f>
        <v>3607.1949636363634</v>
      </c>
    </row>
    <row r="34" spans="1:4" ht="15.75" customHeight="1" thickBot="1">
      <c r="A34" s="285" t="s">
        <v>201</v>
      </c>
      <c r="B34" s="286"/>
      <c r="C34" s="287"/>
      <c r="D34" s="135">
        <f>SUM(D33:D33)</f>
        <v>3607.1949636363634</v>
      </c>
    </row>
    <row r="35" spans="1:4" ht="13.5" customHeight="1" thickBot="1">
      <c r="A35" s="136"/>
      <c r="B35" s="137"/>
      <c r="C35" s="137"/>
      <c r="D35" s="138"/>
    </row>
    <row r="36" spans="1:4" ht="15.75" customHeight="1" thickBot="1">
      <c r="A36" s="379" t="s">
        <v>43</v>
      </c>
      <c r="B36" s="380"/>
      <c r="C36" s="380"/>
      <c r="D36" s="381"/>
    </row>
    <row r="37" spans="1:4" ht="15.75" customHeight="1" thickBot="1">
      <c r="A37" s="268" t="s">
        <v>44</v>
      </c>
      <c r="B37" s="349"/>
      <c r="C37" s="349"/>
      <c r="D37" s="350"/>
    </row>
    <row r="38" spans="1:4" ht="25.5" customHeight="1" thickBot="1">
      <c r="A38" s="122" t="s">
        <v>45</v>
      </c>
      <c r="B38" s="139" t="s">
        <v>46</v>
      </c>
      <c r="C38" s="124" t="s">
        <v>32</v>
      </c>
      <c r="D38" s="125" t="s">
        <v>33</v>
      </c>
    </row>
    <row r="39" spans="1:4" ht="36" thickBot="1">
      <c r="A39" s="117" t="s">
        <v>5</v>
      </c>
      <c r="B39" s="140" t="s">
        <v>207</v>
      </c>
      <c r="C39" s="141">
        <f>1/12</f>
        <v>8.3333333333333329E-2</v>
      </c>
      <c r="D39" s="114">
        <f>ROUND((C39)*$D$34,2)</f>
        <v>300.60000000000002</v>
      </c>
    </row>
    <row r="40" spans="1:4" ht="47.25" thickBot="1">
      <c r="A40" s="117" t="s">
        <v>7</v>
      </c>
      <c r="B40" s="140" t="s">
        <v>208</v>
      </c>
      <c r="C40" s="141">
        <v>0.121</v>
      </c>
      <c r="D40" s="114">
        <f>ROUND((C40)*$D$34,2)</f>
        <v>436.47</v>
      </c>
    </row>
    <row r="41" spans="1:4" ht="15.75" customHeight="1" thickBot="1">
      <c r="A41" s="360" t="s">
        <v>231</v>
      </c>
      <c r="B41" s="361"/>
      <c r="C41" s="142">
        <f t="shared" ref="C41:D41" si="0">SUM(C39:C40)</f>
        <v>0.20433333333333331</v>
      </c>
      <c r="D41" s="143">
        <f t="shared" si="0"/>
        <v>737.07</v>
      </c>
    </row>
    <row r="42" spans="1:4" ht="15.75" customHeight="1" thickBot="1">
      <c r="A42" s="259" t="s">
        <v>251</v>
      </c>
      <c r="B42" s="289"/>
      <c r="C42" s="289"/>
      <c r="D42" s="143">
        <f>D41</f>
        <v>737.07</v>
      </c>
    </row>
    <row r="43" spans="1:4" ht="9" customHeight="1" thickBot="1">
      <c r="A43" s="357"/>
      <c r="B43" s="349"/>
      <c r="C43" s="349"/>
      <c r="D43" s="350"/>
    </row>
    <row r="44" spans="1:4" ht="63" customHeight="1" thickBot="1">
      <c r="A44" s="362" t="s">
        <v>49</v>
      </c>
      <c r="B44" s="363"/>
      <c r="C44" s="363"/>
      <c r="D44" s="364"/>
    </row>
    <row r="45" spans="1:4" ht="15" customHeight="1">
      <c r="A45" s="374" t="s">
        <v>238</v>
      </c>
      <c r="B45" s="375"/>
      <c r="C45" s="203" t="s">
        <v>232</v>
      </c>
      <c r="D45" s="204">
        <f>D34</f>
        <v>3607.1949636363634</v>
      </c>
    </row>
    <row r="46" spans="1:4" ht="15" customHeight="1">
      <c r="A46" s="376"/>
      <c r="B46" s="320"/>
      <c r="C46" s="203" t="s">
        <v>233</v>
      </c>
      <c r="D46" s="204">
        <f>D42</f>
        <v>737.07</v>
      </c>
    </row>
    <row r="47" spans="1:4" ht="15.75" customHeight="1">
      <c r="A47" s="377"/>
      <c r="B47" s="378"/>
      <c r="C47" s="205" t="s">
        <v>231</v>
      </c>
      <c r="D47" s="204">
        <f>SUM(D45:D46)</f>
        <v>4344.2649636363631</v>
      </c>
    </row>
    <row r="48" spans="1:4" ht="15.75" thickBot="1">
      <c r="A48" s="368"/>
      <c r="B48" s="283"/>
      <c r="C48" s="283"/>
      <c r="D48" s="369"/>
    </row>
    <row r="49" spans="1:4" ht="28.5" customHeight="1" thickBot="1">
      <c r="A49" s="351" t="s">
        <v>50</v>
      </c>
      <c r="B49" s="349"/>
      <c r="C49" s="349"/>
      <c r="D49" s="350"/>
    </row>
    <row r="50" spans="1:4" ht="18" customHeight="1" thickBot="1">
      <c r="A50" s="122" t="s">
        <v>51</v>
      </c>
      <c r="B50" s="123" t="s">
        <v>52</v>
      </c>
      <c r="C50" s="124" t="s">
        <v>32</v>
      </c>
      <c r="D50" s="125" t="s">
        <v>33</v>
      </c>
    </row>
    <row r="51" spans="1:4" ht="15.75" customHeight="1" thickBot="1">
      <c r="A51" s="117" t="s">
        <v>5</v>
      </c>
      <c r="B51" s="144" t="s">
        <v>53</v>
      </c>
      <c r="C51" s="141">
        <v>0.2</v>
      </c>
      <c r="D51" s="114">
        <f>ROUND((C51)*$D$47,2)</f>
        <v>868.85</v>
      </c>
    </row>
    <row r="52" spans="1:4" ht="17.25" customHeight="1" thickBot="1">
      <c r="A52" s="117" t="s">
        <v>7</v>
      </c>
      <c r="B52" s="144" t="s">
        <v>54</v>
      </c>
      <c r="C52" s="141">
        <v>2.5000000000000001E-2</v>
      </c>
      <c r="D52" s="114">
        <f>ROUND((C52)*$D$47,2)</f>
        <v>108.61</v>
      </c>
    </row>
    <row r="53" spans="1:4" ht="15.75" customHeight="1" thickBot="1">
      <c r="A53" s="117" t="s">
        <v>9</v>
      </c>
      <c r="B53" s="144" t="s">
        <v>55</v>
      </c>
      <c r="C53" s="243">
        <f>3%</f>
        <v>0.03</v>
      </c>
      <c r="D53" s="114">
        <f t="shared" ref="D53:D58" si="1">ROUND((C53)*$D$47,2)</f>
        <v>130.33000000000001</v>
      </c>
    </row>
    <row r="54" spans="1:4" ht="18" customHeight="1" thickBot="1">
      <c r="A54" s="117" t="s">
        <v>11</v>
      </c>
      <c r="B54" s="144" t="s">
        <v>56</v>
      </c>
      <c r="C54" s="141">
        <v>1.4999999999999999E-2</v>
      </c>
      <c r="D54" s="114">
        <f t="shared" si="1"/>
        <v>65.16</v>
      </c>
    </row>
    <row r="55" spans="1:4" ht="18.75" customHeight="1" thickBot="1">
      <c r="A55" s="117" t="s">
        <v>38</v>
      </c>
      <c r="B55" s="144" t="s">
        <v>57</v>
      </c>
      <c r="C55" s="141">
        <v>0.01</v>
      </c>
      <c r="D55" s="114">
        <f t="shared" si="1"/>
        <v>43.44</v>
      </c>
    </row>
    <row r="56" spans="1:4" ht="15.75" customHeight="1" thickBot="1">
      <c r="A56" s="117" t="s">
        <v>40</v>
      </c>
      <c r="B56" s="144" t="s">
        <v>58</v>
      </c>
      <c r="C56" s="141">
        <v>6.0000000000000001E-3</v>
      </c>
      <c r="D56" s="114">
        <f t="shared" si="1"/>
        <v>26.07</v>
      </c>
    </row>
    <row r="57" spans="1:4" ht="15.75" customHeight="1" thickBot="1">
      <c r="A57" s="117" t="s">
        <v>42</v>
      </c>
      <c r="B57" s="144" t="s">
        <v>59</v>
      </c>
      <c r="C57" s="141">
        <v>2E-3</v>
      </c>
      <c r="D57" s="114">
        <f t="shared" si="1"/>
        <v>8.69</v>
      </c>
    </row>
    <row r="58" spans="1:4" ht="15.75" customHeight="1" thickBot="1">
      <c r="A58" s="117" t="s">
        <v>60</v>
      </c>
      <c r="B58" s="144" t="s">
        <v>61</v>
      </c>
      <c r="C58" s="141">
        <v>0.08</v>
      </c>
      <c r="D58" s="114">
        <f t="shared" si="1"/>
        <v>347.54</v>
      </c>
    </row>
    <row r="59" spans="1:4" ht="15.75" customHeight="1" thickBot="1">
      <c r="A59" s="259" t="s">
        <v>250</v>
      </c>
      <c r="B59" s="370"/>
      <c r="C59" s="142">
        <f t="shared" ref="C59:D59" si="2">SUM(C51:C58)</f>
        <v>0.36800000000000005</v>
      </c>
      <c r="D59" s="143">
        <f t="shared" si="2"/>
        <v>1598.69</v>
      </c>
    </row>
    <row r="60" spans="1:4" ht="38.25" customHeight="1" thickBot="1">
      <c r="A60" s="371" t="s">
        <v>62</v>
      </c>
      <c r="B60" s="372"/>
      <c r="C60" s="372"/>
      <c r="D60" s="373"/>
    </row>
    <row r="61" spans="1:4" ht="10.5" customHeight="1" thickBot="1">
      <c r="A61" s="145"/>
      <c r="B61" s="146"/>
      <c r="C61" s="146"/>
      <c r="D61" s="147"/>
    </row>
    <row r="62" spans="1:4" ht="15.75" customHeight="1" thickBot="1">
      <c r="A62" s="268" t="s">
        <v>63</v>
      </c>
      <c r="B62" s="349"/>
      <c r="C62" s="349"/>
      <c r="D62" s="350"/>
    </row>
    <row r="63" spans="1:4" ht="15.75" customHeight="1" thickBot="1">
      <c r="A63" s="122" t="s">
        <v>64</v>
      </c>
      <c r="B63" s="367" t="s">
        <v>65</v>
      </c>
      <c r="C63" s="340"/>
      <c r="D63" s="125" t="s">
        <v>33</v>
      </c>
    </row>
    <row r="64" spans="1:4" ht="15.75" customHeight="1" thickBot="1">
      <c r="A64" s="117" t="s">
        <v>5</v>
      </c>
      <c r="B64" s="339" t="s">
        <v>66</v>
      </c>
      <c r="C64" s="340"/>
      <c r="D64" s="114">
        <f>(2*3.75*15)-(6%*50%*D26)</f>
        <v>46.97760000000001</v>
      </c>
    </row>
    <row r="65" spans="1:4" ht="15.75" customHeight="1" thickBot="1">
      <c r="A65" s="117" t="s">
        <v>67</v>
      </c>
      <c r="B65" s="339" t="s">
        <v>68</v>
      </c>
      <c r="C65" s="340"/>
      <c r="D65" s="148">
        <v>0.06</v>
      </c>
    </row>
    <row r="66" spans="1:4" ht="15.75" customHeight="1" thickBot="1">
      <c r="A66" s="117" t="s">
        <v>7</v>
      </c>
      <c r="B66" s="366" t="s">
        <v>69</v>
      </c>
      <c r="C66" s="340"/>
      <c r="D66" s="128">
        <f>(39.6*15)*(1-D67)</f>
        <v>588.05999999999995</v>
      </c>
    </row>
    <row r="67" spans="1:4" ht="15.75" customHeight="1" thickBot="1">
      <c r="A67" s="117" t="s">
        <v>70</v>
      </c>
      <c r="B67" s="366" t="s">
        <v>71</v>
      </c>
      <c r="C67" s="340"/>
      <c r="D67" s="149">
        <v>0.01</v>
      </c>
    </row>
    <row r="68" spans="1:4" ht="15.75" customHeight="1" thickBot="1">
      <c r="A68" s="117" t="s">
        <v>9</v>
      </c>
      <c r="B68" s="365" t="s">
        <v>72</v>
      </c>
      <c r="C68" s="340"/>
      <c r="D68" s="128">
        <v>0</v>
      </c>
    </row>
    <row r="69" spans="1:4" ht="15.75" customHeight="1" thickBot="1">
      <c r="A69" s="117" t="s">
        <v>11</v>
      </c>
      <c r="B69" s="366" t="s">
        <v>73</v>
      </c>
      <c r="C69" s="340"/>
      <c r="D69" s="128">
        <f>(D26*30)*0.2473/1000</f>
        <v>16.203689519999998</v>
      </c>
    </row>
    <row r="70" spans="1:4" ht="15.75" customHeight="1" thickBot="1">
      <c r="A70" s="117" t="s">
        <v>38</v>
      </c>
      <c r="B70" s="401" t="s">
        <v>74</v>
      </c>
      <c r="C70" s="340"/>
      <c r="D70" s="150">
        <f>D15/30/12</f>
        <v>6.0668888888888892</v>
      </c>
    </row>
    <row r="71" spans="1:4" ht="15.75" customHeight="1" thickBot="1">
      <c r="A71" s="259" t="s">
        <v>252</v>
      </c>
      <c r="B71" s="380"/>
      <c r="C71" s="370"/>
      <c r="D71" s="143">
        <f>SUM(D64:D70)</f>
        <v>657.37817840888886</v>
      </c>
    </row>
    <row r="72" spans="1:4" ht="25.5" customHeight="1" thickBot="1">
      <c r="A72" s="337" t="s">
        <v>75</v>
      </c>
      <c r="B72" s="346"/>
      <c r="C72" s="346"/>
      <c r="D72" s="359"/>
    </row>
    <row r="73" spans="1:4" ht="13.5" customHeight="1" thickBot="1">
      <c r="A73" s="337" t="s">
        <v>202</v>
      </c>
      <c r="B73" s="346"/>
      <c r="C73" s="346"/>
      <c r="D73" s="359"/>
    </row>
    <row r="74" spans="1:4" ht="9" customHeight="1" thickBot="1">
      <c r="A74" s="151"/>
      <c r="B74" s="396"/>
      <c r="C74" s="396"/>
      <c r="D74" s="397"/>
    </row>
    <row r="75" spans="1:4" ht="15.75" customHeight="1" thickBot="1">
      <c r="A75" s="348" t="s">
        <v>76</v>
      </c>
      <c r="B75" s="398"/>
      <c r="C75" s="398"/>
      <c r="D75" s="399"/>
    </row>
    <row r="76" spans="1:4" ht="14.25" customHeight="1" thickBot="1">
      <c r="A76" s="152">
        <v>2</v>
      </c>
      <c r="B76" s="393" t="s">
        <v>77</v>
      </c>
      <c r="C76" s="340"/>
      <c r="D76" s="153" t="s">
        <v>33</v>
      </c>
    </row>
    <row r="77" spans="1:4" ht="15.75" customHeight="1" thickBot="1">
      <c r="A77" s="117" t="s">
        <v>45</v>
      </c>
      <c r="B77" s="339" t="s">
        <v>78</v>
      </c>
      <c r="C77" s="340"/>
      <c r="D77" s="134">
        <f>D42</f>
        <v>737.07</v>
      </c>
    </row>
    <row r="78" spans="1:4" ht="15.75" customHeight="1" thickBot="1">
      <c r="A78" s="117" t="s">
        <v>51</v>
      </c>
      <c r="B78" s="339" t="s">
        <v>52</v>
      </c>
      <c r="C78" s="340"/>
      <c r="D78" s="134">
        <f>D59</f>
        <v>1598.69</v>
      </c>
    </row>
    <row r="79" spans="1:4" ht="15.75" customHeight="1" thickBot="1">
      <c r="A79" s="117" t="s">
        <v>64</v>
      </c>
      <c r="B79" s="339" t="s">
        <v>65</v>
      </c>
      <c r="C79" s="340"/>
      <c r="D79" s="134">
        <f>D71</f>
        <v>657.37817840888886</v>
      </c>
    </row>
    <row r="80" spans="1:4" ht="15.75" customHeight="1" thickBot="1">
      <c r="A80" s="285" t="s">
        <v>241</v>
      </c>
      <c r="B80" s="286"/>
      <c r="C80" s="287"/>
      <c r="D80" s="135">
        <f>SUM(D77:D79)</f>
        <v>2993.138178408889</v>
      </c>
    </row>
    <row r="81" spans="1:4" ht="7.5" customHeight="1">
      <c r="A81" s="368"/>
      <c r="B81" s="283"/>
      <c r="C81" s="283"/>
      <c r="D81" s="369"/>
    </row>
    <row r="82" spans="1:4">
      <c r="A82" s="288" t="s">
        <v>237</v>
      </c>
      <c r="B82" s="288"/>
      <c r="C82" s="203" t="s">
        <v>232</v>
      </c>
      <c r="D82" s="204">
        <f>D34</f>
        <v>3607.1949636363634</v>
      </c>
    </row>
    <row r="83" spans="1:4">
      <c r="A83" s="288"/>
      <c r="B83" s="288"/>
      <c r="C83" s="203" t="s">
        <v>236</v>
      </c>
      <c r="D83" s="204">
        <f>D80</f>
        <v>2993.138178408889</v>
      </c>
    </row>
    <row r="84" spans="1:4" ht="15.75" thickBot="1">
      <c r="A84" s="288"/>
      <c r="B84" s="288"/>
      <c r="C84" s="205" t="s">
        <v>231</v>
      </c>
      <c r="D84" s="204">
        <f>SUM(D82:D83)</f>
        <v>6600.3331420452523</v>
      </c>
    </row>
    <row r="85" spans="1:4" ht="15.75" customHeight="1" thickBot="1">
      <c r="A85" s="326" t="s">
        <v>227</v>
      </c>
      <c r="B85" s="327"/>
      <c r="C85" s="327"/>
      <c r="D85" s="328"/>
    </row>
    <row r="86" spans="1:4" ht="16.5" customHeight="1" thickBot="1">
      <c r="A86" s="152">
        <v>3</v>
      </c>
      <c r="B86" s="154" t="s">
        <v>80</v>
      </c>
      <c r="C86" s="155" t="s">
        <v>32</v>
      </c>
      <c r="D86" s="153" t="s">
        <v>33</v>
      </c>
    </row>
    <row r="87" spans="1:4" ht="16.5" customHeight="1" thickBot="1">
      <c r="A87" s="117" t="s">
        <v>5</v>
      </c>
      <c r="B87" s="126" t="s">
        <v>81</v>
      </c>
      <c r="C87" s="141">
        <f>((1/12)*0.05)</f>
        <v>4.1666666666666666E-3</v>
      </c>
      <c r="D87" s="156">
        <f>C87*$D$84</f>
        <v>27.501388091855219</v>
      </c>
    </row>
    <row r="88" spans="1:4" ht="25.5" customHeight="1" thickBot="1">
      <c r="A88" s="117" t="s">
        <v>7</v>
      </c>
      <c r="B88" s="126" t="s">
        <v>82</v>
      </c>
      <c r="C88" s="141">
        <f>(8%*C87)</f>
        <v>3.3333333333333332E-4</v>
      </c>
      <c r="D88" s="156">
        <f>C88*$D$87</f>
        <v>9.1671293639517398E-3</v>
      </c>
    </row>
    <row r="89" spans="1:4" ht="28.5" customHeight="1" thickBot="1">
      <c r="A89" s="117" t="s">
        <v>9</v>
      </c>
      <c r="B89" s="126" t="s">
        <v>83</v>
      </c>
      <c r="C89" s="141">
        <f>0.08*0.4*0.05</f>
        <v>1.6000000000000001E-3</v>
      </c>
      <c r="D89" s="156">
        <f t="shared" ref="D89:D92" si="3">C89*$D$84</f>
        <v>10.560533027272404</v>
      </c>
    </row>
    <row r="90" spans="1:4" ht="13.5" customHeight="1" thickBot="1">
      <c r="A90" s="117" t="s">
        <v>11</v>
      </c>
      <c r="B90" s="126" t="s">
        <v>84</v>
      </c>
      <c r="C90" s="141">
        <f>(((7/30))/12)</f>
        <v>1.9444444444444445E-2</v>
      </c>
      <c r="D90" s="156">
        <f t="shared" si="3"/>
        <v>128.33981109532436</v>
      </c>
    </row>
    <row r="91" spans="1:4" ht="30" customHeight="1" thickBot="1">
      <c r="A91" s="117" t="s">
        <v>38</v>
      </c>
      <c r="B91" s="157" t="s">
        <v>85</v>
      </c>
      <c r="C91" s="141">
        <f>C59*C90</f>
        <v>7.1555555555555565E-3</v>
      </c>
      <c r="D91" s="156">
        <f>C91*$D$90</f>
        <v>0.91834264828209888</v>
      </c>
    </row>
    <row r="92" spans="1:4" ht="25.5" customHeight="1" thickBot="1">
      <c r="A92" s="117" t="s">
        <v>40</v>
      </c>
      <c r="B92" s="126" t="s">
        <v>86</v>
      </c>
      <c r="C92" s="158">
        <f>1*0.08*0.4</f>
        <v>3.2000000000000001E-2</v>
      </c>
      <c r="D92" s="156">
        <f t="shared" si="3"/>
        <v>211.21066054544806</v>
      </c>
    </row>
    <row r="93" spans="1:4" ht="15.75" customHeight="1" thickBot="1">
      <c r="A93" s="285" t="s">
        <v>242</v>
      </c>
      <c r="B93" s="336"/>
      <c r="C93" s="159">
        <f t="shared" ref="C93:D93" si="4">SUM(C87:C92)</f>
        <v>6.4700000000000008E-2</v>
      </c>
      <c r="D93" s="135">
        <f t="shared" si="4"/>
        <v>378.53990253754614</v>
      </c>
    </row>
    <row r="94" spans="1:4" ht="15.75" customHeight="1">
      <c r="A94" s="208"/>
      <c r="B94" s="209"/>
      <c r="C94" s="210"/>
      <c r="D94" s="211"/>
    </row>
    <row r="95" spans="1:4" ht="15.75" customHeight="1">
      <c r="A95" s="288" t="s">
        <v>239</v>
      </c>
      <c r="B95" s="288"/>
      <c r="C95" s="203" t="s">
        <v>232</v>
      </c>
      <c r="D95" s="204">
        <f>D34</f>
        <v>3607.1949636363634</v>
      </c>
    </row>
    <row r="96" spans="1:4" ht="15.75" customHeight="1">
      <c r="A96" s="288"/>
      <c r="B96" s="288"/>
      <c r="C96" s="203" t="s">
        <v>236</v>
      </c>
      <c r="D96" s="204">
        <f>D80</f>
        <v>2993.138178408889</v>
      </c>
    </row>
    <row r="97" spans="1:4" ht="15.75" customHeight="1">
      <c r="A97" s="288"/>
      <c r="B97" s="288"/>
      <c r="C97" s="203" t="s">
        <v>240</v>
      </c>
      <c r="D97" s="204">
        <f>D93</f>
        <v>378.53990253754614</v>
      </c>
    </row>
    <row r="98" spans="1:4" ht="15.75" thickBot="1">
      <c r="A98" s="288"/>
      <c r="B98" s="288"/>
      <c r="C98" s="205" t="s">
        <v>231</v>
      </c>
      <c r="D98" s="204">
        <f>SUM(D95:D97)</f>
        <v>6978.8730445827987</v>
      </c>
    </row>
    <row r="99" spans="1:4" ht="15.75" customHeight="1" thickBot="1">
      <c r="A99" s="329" t="s">
        <v>253</v>
      </c>
      <c r="B99" s="380"/>
      <c r="C99" s="380"/>
      <c r="D99" s="381"/>
    </row>
    <row r="100" spans="1:4" ht="15.75" customHeight="1" thickBot="1">
      <c r="A100" s="392" t="s">
        <v>87</v>
      </c>
      <c r="B100" s="349"/>
      <c r="C100" s="349"/>
      <c r="D100" s="350"/>
    </row>
    <row r="101" spans="1:4" ht="24" customHeight="1" thickBot="1">
      <c r="A101" s="160" t="s">
        <v>88</v>
      </c>
      <c r="B101" s="161" t="s">
        <v>89</v>
      </c>
      <c r="C101" s="162" t="s">
        <v>32</v>
      </c>
      <c r="D101" s="163" t="s">
        <v>33</v>
      </c>
    </row>
    <row r="102" spans="1:4" ht="15.75" customHeight="1" thickBot="1">
      <c r="A102" s="164" t="s">
        <v>5</v>
      </c>
      <c r="B102" s="113" t="s">
        <v>90</v>
      </c>
      <c r="C102" s="165">
        <f>((1+1/3)/12)/12</f>
        <v>9.2592592592592587E-3</v>
      </c>
      <c r="D102" s="166">
        <f>C102*$D$98</f>
        <v>64.619194857248132</v>
      </c>
    </row>
    <row r="103" spans="1:4" ht="16.5" customHeight="1" thickBot="1">
      <c r="A103" s="164" t="s">
        <v>7</v>
      </c>
      <c r="B103" s="113" t="s">
        <v>91</v>
      </c>
      <c r="C103" s="165">
        <f>(1/30/12)</f>
        <v>2.7777777777777779E-3</v>
      </c>
      <c r="D103" s="166">
        <f t="shared" ref="D103:D107" si="5">C103*$D$98</f>
        <v>19.385758457174443</v>
      </c>
    </row>
    <row r="104" spans="1:4" ht="16.5" customHeight="1" thickBot="1">
      <c r="A104" s="164" t="s">
        <v>9</v>
      </c>
      <c r="B104" s="113" t="s">
        <v>92</v>
      </c>
      <c r="C104" s="165">
        <f>((5/30/12)*0.015)</f>
        <v>2.0833333333333332E-4</v>
      </c>
      <c r="D104" s="166">
        <f t="shared" si="5"/>
        <v>1.4539318842880831</v>
      </c>
    </row>
    <row r="105" spans="1:4" ht="16.5" customHeight="1" thickBot="1">
      <c r="A105" s="164" t="s">
        <v>11</v>
      </c>
      <c r="B105" s="113" t="s">
        <v>93</v>
      </c>
      <c r="C105" s="165">
        <f>(1/12)*1.78%</f>
        <v>1.4833333333333332E-3</v>
      </c>
      <c r="D105" s="166">
        <f t="shared" si="5"/>
        <v>10.35199501613115</v>
      </c>
    </row>
    <row r="106" spans="1:4" ht="16.5" customHeight="1" thickBot="1">
      <c r="A106" s="164" t="s">
        <v>38</v>
      </c>
      <c r="B106" s="113" t="s">
        <v>94</v>
      </c>
      <c r="C106" s="165">
        <v>2.7E-4</v>
      </c>
      <c r="D106" s="166">
        <f t="shared" si="5"/>
        <v>1.8842957220373557</v>
      </c>
    </row>
    <row r="107" spans="1:4" ht="16.5" customHeight="1" thickBot="1">
      <c r="A107" s="164" t="s">
        <v>40</v>
      </c>
      <c r="B107" s="113" t="s">
        <v>95</v>
      </c>
      <c r="C107" s="165">
        <f>((5/30)/12)</f>
        <v>1.3888888888888888E-2</v>
      </c>
      <c r="D107" s="166">
        <f t="shared" si="5"/>
        <v>96.928792285872206</v>
      </c>
    </row>
    <row r="108" spans="1:4" ht="15.75" customHeight="1" thickBot="1">
      <c r="A108" s="400" t="s">
        <v>96</v>
      </c>
      <c r="B108" s="340"/>
      <c r="C108" s="167">
        <f>SUM(C102:C107)</f>
        <v>2.7887592592592589E-2</v>
      </c>
      <c r="D108" s="168">
        <f>SUM(D102:D107)</f>
        <v>194.62396822275139</v>
      </c>
    </row>
    <row r="109" spans="1:4" ht="27" customHeight="1" thickBot="1">
      <c r="A109" s="169" t="s">
        <v>42</v>
      </c>
      <c r="B109" s="170" t="s">
        <v>97</v>
      </c>
      <c r="C109" s="171">
        <f>C59*C108</f>
        <v>1.0262634074074075E-2</v>
      </c>
      <c r="D109" s="172">
        <f>C109*$D$98</f>
        <v>71.621620305972513</v>
      </c>
    </row>
    <row r="110" spans="1:4" ht="15.75" customHeight="1" thickBot="1">
      <c r="A110" s="400" t="s">
        <v>98</v>
      </c>
      <c r="B110" s="340"/>
      <c r="C110" s="173">
        <f t="shared" ref="C110:D110" si="6">C108+C109</f>
        <v>3.8150226666666662E-2</v>
      </c>
      <c r="D110" s="174">
        <f t="shared" si="6"/>
        <v>266.24558852872389</v>
      </c>
    </row>
    <row r="111" spans="1:4" ht="22.5" customHeight="1" thickBot="1">
      <c r="A111" s="394" t="s">
        <v>99</v>
      </c>
      <c r="B111" s="346"/>
      <c r="C111" s="346"/>
      <c r="D111" s="359"/>
    </row>
    <row r="112" spans="1:4" ht="9" customHeight="1" thickBot="1">
      <c r="A112" s="175"/>
      <c r="B112" s="176"/>
      <c r="C112" s="176"/>
      <c r="D112" s="177"/>
    </row>
    <row r="113" spans="1:4" ht="15.75" thickBot="1">
      <c r="A113" s="395" t="s">
        <v>130</v>
      </c>
      <c r="B113" s="349"/>
      <c r="C113" s="349"/>
      <c r="D113" s="350"/>
    </row>
    <row r="114" spans="1:4" ht="15.75" thickBot="1">
      <c r="A114" s="152">
        <v>4</v>
      </c>
      <c r="B114" s="393" t="s">
        <v>101</v>
      </c>
      <c r="C114" s="340"/>
      <c r="D114" s="153" t="s">
        <v>33</v>
      </c>
    </row>
    <row r="115" spans="1:4" ht="15.75" thickBot="1">
      <c r="A115" s="117" t="s">
        <v>88</v>
      </c>
      <c r="B115" s="352" t="s">
        <v>102</v>
      </c>
      <c r="C115" s="340"/>
      <c r="D115" s="134">
        <f>D110</f>
        <v>266.24558852872389</v>
      </c>
    </row>
    <row r="116" spans="1:4" ht="15.75" thickBot="1">
      <c r="A116" s="285" t="s">
        <v>247</v>
      </c>
      <c r="B116" s="286"/>
      <c r="C116" s="287"/>
      <c r="D116" s="135">
        <f>SUM(D115)</f>
        <v>266.24558852872389</v>
      </c>
    </row>
    <row r="117" spans="1:4" ht="9" customHeight="1" thickBot="1">
      <c r="A117" s="178"/>
      <c r="B117" s="179"/>
      <c r="C117" s="179"/>
      <c r="D117" s="180"/>
    </row>
    <row r="118" spans="1:4" ht="9" customHeight="1" thickBot="1">
      <c r="A118" s="178"/>
      <c r="B118" s="179"/>
      <c r="C118" s="179"/>
      <c r="D118" s="180"/>
    </row>
    <row r="119" spans="1:4" ht="15.75" customHeight="1" thickBot="1">
      <c r="A119" s="353" t="s">
        <v>103</v>
      </c>
      <c r="B119" s="349"/>
      <c r="C119" s="349"/>
      <c r="D119" s="350"/>
    </row>
    <row r="120" spans="1:4" ht="17.25" customHeight="1" thickBot="1">
      <c r="A120" s="152">
        <v>5</v>
      </c>
      <c r="B120" s="393" t="s">
        <v>104</v>
      </c>
      <c r="C120" s="340"/>
      <c r="D120" s="153" t="s">
        <v>33</v>
      </c>
    </row>
    <row r="121" spans="1:4" ht="15.75" customHeight="1" thickBot="1">
      <c r="A121" s="117" t="s">
        <v>5</v>
      </c>
      <c r="B121" s="339" t="s">
        <v>105</v>
      </c>
      <c r="C121" s="340"/>
      <c r="D121" s="199">
        <f>Uniformes!I23</f>
        <v>63.451250000000002</v>
      </c>
    </row>
    <row r="122" spans="1:4" ht="15.75" customHeight="1" thickBot="1">
      <c r="A122" s="117" t="s">
        <v>7</v>
      </c>
      <c r="B122" s="339" t="s">
        <v>193</v>
      </c>
      <c r="C122" s="340"/>
      <c r="D122" s="199">
        <f>Materiais!H32</f>
        <v>32.734999999999999</v>
      </c>
    </row>
    <row r="123" spans="1:4" ht="15.75" customHeight="1" thickBot="1">
      <c r="A123" s="117" t="s">
        <v>9</v>
      </c>
      <c r="B123" s="339" t="s">
        <v>194</v>
      </c>
      <c r="C123" s="340"/>
      <c r="D123" s="199">
        <f>Equipamentos!L19</f>
        <v>66.199479166666677</v>
      </c>
    </row>
    <row r="124" spans="1:4" ht="15.75" customHeight="1" thickBot="1">
      <c r="A124" s="117" t="s">
        <v>11</v>
      </c>
      <c r="B124" s="339" t="s">
        <v>225</v>
      </c>
      <c r="C124" s="340"/>
      <c r="D124" s="114">
        <v>348.42</v>
      </c>
    </row>
    <row r="125" spans="1:4" ht="15.75" customHeight="1" thickBot="1">
      <c r="A125" s="117" t="s">
        <v>38</v>
      </c>
      <c r="B125" s="339"/>
      <c r="C125" s="340"/>
      <c r="D125" s="114" t="s">
        <v>204</v>
      </c>
    </row>
    <row r="126" spans="1:4" ht="15.75" customHeight="1" thickBot="1">
      <c r="A126" s="285" t="s">
        <v>248</v>
      </c>
      <c r="B126" s="286"/>
      <c r="C126" s="287"/>
      <c r="D126" s="135">
        <f>SUM(D121:D125)</f>
        <v>510.80572916666671</v>
      </c>
    </row>
    <row r="127" spans="1:4" ht="15.75" thickBot="1">
      <c r="A127" s="314" t="s">
        <v>226</v>
      </c>
      <c r="B127" s="315"/>
      <c r="C127" s="315"/>
      <c r="D127" s="316"/>
    </row>
    <row r="128" spans="1:4" ht="7.5" customHeight="1" thickBot="1">
      <c r="A128" s="357"/>
      <c r="B128" s="349"/>
      <c r="C128" s="349"/>
      <c r="D128" s="350"/>
    </row>
    <row r="129" spans="1:4" ht="15.75" customHeight="1" thickBot="1">
      <c r="A129" s="347" t="s">
        <v>106</v>
      </c>
      <c r="B129" s="349"/>
      <c r="C129" s="349"/>
      <c r="D129" s="181">
        <f>C41+C59+C93+C110</f>
        <v>0.67518356000000002</v>
      </c>
    </row>
    <row r="130" spans="1:4" ht="7.5" customHeight="1" thickBot="1">
      <c r="A130" s="358"/>
      <c r="B130" s="346"/>
      <c r="C130" s="346"/>
      <c r="D130" s="359"/>
    </row>
    <row r="131" spans="1:4">
      <c r="A131" s="317" t="s">
        <v>246</v>
      </c>
      <c r="B131" s="318"/>
      <c r="C131" s="203" t="s">
        <v>232</v>
      </c>
      <c r="D131" s="204">
        <f>D34</f>
        <v>3607.1949636363634</v>
      </c>
    </row>
    <row r="132" spans="1:4">
      <c r="A132" s="391"/>
      <c r="B132" s="320"/>
      <c r="C132" s="203" t="s">
        <v>236</v>
      </c>
      <c r="D132" s="204">
        <f>D80</f>
        <v>2993.138178408889</v>
      </c>
    </row>
    <row r="133" spans="1:4">
      <c r="A133" s="391"/>
      <c r="B133" s="320"/>
      <c r="C133" s="203" t="s">
        <v>240</v>
      </c>
      <c r="D133" s="204">
        <f>D93</f>
        <v>378.53990253754614</v>
      </c>
    </row>
    <row r="134" spans="1:4">
      <c r="A134" s="391"/>
      <c r="B134" s="320"/>
      <c r="C134" s="203" t="s">
        <v>244</v>
      </c>
      <c r="D134" s="204">
        <f>D116</f>
        <v>266.24558852872389</v>
      </c>
    </row>
    <row r="135" spans="1:4">
      <c r="A135" s="391"/>
      <c r="B135" s="320"/>
      <c r="C135" s="203" t="s">
        <v>245</v>
      </c>
      <c r="D135" s="204">
        <f>D126</f>
        <v>510.80572916666671</v>
      </c>
    </row>
    <row r="136" spans="1:4" ht="15.75" thickBot="1">
      <c r="A136" s="321"/>
      <c r="B136" s="322"/>
      <c r="C136" s="205" t="s">
        <v>231</v>
      </c>
      <c r="D136" s="204">
        <f>SUM(D131:D135)</f>
        <v>7755.9243622781887</v>
      </c>
    </row>
    <row r="137" spans="1:4" ht="15.75" customHeight="1" thickBot="1">
      <c r="A137" s="353" t="s">
        <v>107</v>
      </c>
      <c r="B137" s="349"/>
      <c r="C137" s="349"/>
      <c r="D137" s="350"/>
    </row>
    <row r="138" spans="1:4" ht="16.5" customHeight="1" thickBot="1">
      <c r="A138" s="182">
        <v>6</v>
      </c>
      <c r="B138" s="183" t="s">
        <v>108</v>
      </c>
      <c r="C138" s="184" t="s">
        <v>32</v>
      </c>
      <c r="D138" s="185" t="s">
        <v>33</v>
      </c>
    </row>
    <row r="139" spans="1:4" ht="15.75" thickBot="1">
      <c r="A139" s="345" t="s">
        <v>109</v>
      </c>
      <c r="B139" s="346"/>
      <c r="C139" s="346"/>
      <c r="D139" s="186">
        <f>D136</f>
        <v>7755.9243622781887</v>
      </c>
    </row>
    <row r="140" spans="1:4" ht="17.25" customHeight="1" thickBot="1">
      <c r="A140" s="187" t="s">
        <v>5</v>
      </c>
      <c r="B140" s="188" t="s">
        <v>110</v>
      </c>
      <c r="C140" s="250">
        <f>5%</f>
        <v>0.05</v>
      </c>
      <c r="D140" s="189">
        <f>C140*D139</f>
        <v>387.79621811390945</v>
      </c>
    </row>
    <row r="141" spans="1:4" ht="15.75" customHeight="1" thickBot="1">
      <c r="A141" s="345" t="s">
        <v>111</v>
      </c>
      <c r="B141" s="346"/>
      <c r="C141" s="346"/>
      <c r="D141" s="186">
        <f>D139+D140</f>
        <v>8143.7205803920979</v>
      </c>
    </row>
    <row r="142" spans="1:4" ht="15.75" customHeight="1" thickBot="1">
      <c r="A142" s="187" t="s">
        <v>7</v>
      </c>
      <c r="B142" s="188" t="s">
        <v>112</v>
      </c>
      <c r="C142" s="250">
        <f>10%</f>
        <v>0.1</v>
      </c>
      <c r="D142" s="189">
        <f>C142*D141</f>
        <v>814.37205803920983</v>
      </c>
    </row>
    <row r="143" spans="1:4" ht="15.75" customHeight="1" thickBot="1">
      <c r="A143" s="345" t="s">
        <v>113</v>
      </c>
      <c r="B143" s="346"/>
      <c r="C143" s="346"/>
      <c r="D143" s="186">
        <f>D139+D140+D142</f>
        <v>8958.0926384313079</v>
      </c>
    </row>
    <row r="144" spans="1:4" ht="15.75" customHeight="1" thickBot="1">
      <c r="A144" s="187" t="s">
        <v>9</v>
      </c>
      <c r="B144" s="188" t="s">
        <v>114</v>
      </c>
      <c r="C144" s="251" t="s">
        <v>115</v>
      </c>
      <c r="D144" s="252" t="s">
        <v>205</v>
      </c>
    </row>
    <row r="145" spans="1:4" ht="15.75" customHeight="1" thickBot="1">
      <c r="A145" s="190"/>
      <c r="B145" s="188" t="s">
        <v>131</v>
      </c>
      <c r="C145" s="253">
        <v>0.05</v>
      </c>
      <c r="D145" s="189">
        <f>C145*(D143)/(1-C148)</f>
        <v>490.31705738540273</v>
      </c>
    </row>
    <row r="146" spans="1:4" ht="16.5" customHeight="1" thickBot="1">
      <c r="A146" s="190"/>
      <c r="B146" s="188" t="s">
        <v>117</v>
      </c>
      <c r="C146" s="254">
        <v>0.03</v>
      </c>
      <c r="D146" s="189">
        <f>C146*(D143)/(1-C148)</f>
        <v>294.19023443124166</v>
      </c>
    </row>
    <row r="147" spans="1:4" ht="15.75" customHeight="1" thickBot="1">
      <c r="A147" s="190"/>
      <c r="B147" s="188" t="s">
        <v>118</v>
      </c>
      <c r="C147" s="254">
        <v>6.4999999999999997E-3</v>
      </c>
      <c r="D147" s="189">
        <f>C147*(D143)/(1-C148)</f>
        <v>63.741217460102355</v>
      </c>
    </row>
    <row r="148" spans="1:4" ht="15.75" customHeight="1" thickBot="1">
      <c r="A148" s="347" t="s">
        <v>119</v>
      </c>
      <c r="B148" s="340"/>
      <c r="C148" s="191">
        <f t="shared" ref="C148:D148" si="7">SUM(C145:C147)</f>
        <v>8.6500000000000007E-2</v>
      </c>
      <c r="D148" s="192">
        <f t="shared" si="7"/>
        <v>848.24850927674674</v>
      </c>
    </row>
    <row r="149" spans="1:4" ht="15.75" customHeight="1" thickBot="1">
      <c r="A149" s="285" t="s">
        <v>249</v>
      </c>
      <c r="B149" s="286"/>
      <c r="C149" s="287"/>
      <c r="D149" s="135">
        <f>D140+D142+D148</f>
        <v>2050.4167854298657</v>
      </c>
    </row>
    <row r="150" spans="1:4" ht="9" customHeight="1" thickBot="1">
      <c r="A150" s="151"/>
      <c r="D150" s="193"/>
    </row>
    <row r="151" spans="1:4" ht="15.75" customHeight="1" thickBot="1">
      <c r="A151" s="348" t="s">
        <v>120</v>
      </c>
      <c r="B151" s="349"/>
      <c r="C151" s="349"/>
      <c r="D151" s="350"/>
    </row>
    <row r="152" spans="1:4" ht="15.75" customHeight="1" thickBot="1">
      <c r="A152" s="351" t="s">
        <v>121</v>
      </c>
      <c r="B152" s="349"/>
      <c r="C152" s="340"/>
      <c r="D152" s="153" t="s">
        <v>33</v>
      </c>
    </row>
    <row r="153" spans="1:4" ht="15.75" customHeight="1" thickBot="1">
      <c r="A153" s="117" t="s">
        <v>5</v>
      </c>
      <c r="B153" s="339" t="s">
        <v>30</v>
      </c>
      <c r="C153" s="340"/>
      <c r="D153" s="134">
        <f>D34</f>
        <v>3607.1949636363634</v>
      </c>
    </row>
    <row r="154" spans="1:4" ht="15.75" customHeight="1" thickBot="1">
      <c r="A154" s="117" t="s">
        <v>7</v>
      </c>
      <c r="B154" s="339" t="s">
        <v>43</v>
      </c>
      <c r="C154" s="340"/>
      <c r="D154" s="134">
        <f>D80</f>
        <v>2993.138178408889</v>
      </c>
    </row>
    <row r="155" spans="1:4" ht="15.75" customHeight="1" thickBot="1">
      <c r="A155" s="117" t="s">
        <v>9</v>
      </c>
      <c r="B155" s="339" t="s">
        <v>79</v>
      </c>
      <c r="C155" s="340"/>
      <c r="D155" s="134">
        <f>D93</f>
        <v>378.53990253754614</v>
      </c>
    </row>
    <row r="156" spans="1:4" ht="15.75" customHeight="1" thickBot="1">
      <c r="A156" s="117" t="s">
        <v>11</v>
      </c>
      <c r="B156" s="339" t="s">
        <v>122</v>
      </c>
      <c r="C156" s="340"/>
      <c r="D156" s="134">
        <f>D116</f>
        <v>266.24558852872389</v>
      </c>
    </row>
    <row r="157" spans="1:4" ht="15.75" customHeight="1" thickBot="1">
      <c r="A157" s="117" t="s">
        <v>38</v>
      </c>
      <c r="B157" s="339" t="s">
        <v>103</v>
      </c>
      <c r="C157" s="340"/>
      <c r="D157" s="134">
        <f>D126</f>
        <v>510.80572916666671</v>
      </c>
    </row>
    <row r="158" spans="1:4" ht="15.75" customHeight="1" thickBot="1">
      <c r="A158" s="347" t="s">
        <v>96</v>
      </c>
      <c r="B158" s="349"/>
      <c r="C158" s="340"/>
      <c r="D158" s="134">
        <f>SUM(D153:D157)</f>
        <v>7755.9243622781887</v>
      </c>
    </row>
    <row r="159" spans="1:4" ht="15.75" customHeight="1" thickBot="1">
      <c r="A159" s="117" t="s">
        <v>40</v>
      </c>
      <c r="B159" s="339" t="s">
        <v>123</v>
      </c>
      <c r="C159" s="340"/>
      <c r="D159" s="134">
        <f>D149</f>
        <v>2050.4167854298657</v>
      </c>
    </row>
    <row r="160" spans="1:4" ht="15.75" customHeight="1" thickBot="1">
      <c r="A160" s="354" t="s">
        <v>124</v>
      </c>
      <c r="B160" s="349"/>
      <c r="C160" s="340"/>
      <c r="D160" s="135">
        <f>SUM(D158:D159)</f>
        <v>9806.3411477080554</v>
      </c>
    </row>
    <row r="161" spans="1:4" ht="15.75" customHeight="1">
      <c r="A161" s="355" t="s">
        <v>125</v>
      </c>
      <c r="B161" s="356"/>
      <c r="C161" s="356"/>
      <c r="D161" s="194">
        <v>2</v>
      </c>
    </row>
    <row r="162" spans="1:4" ht="15.75" customHeight="1">
      <c r="A162" s="341" t="s">
        <v>126</v>
      </c>
      <c r="B162" s="342"/>
      <c r="C162" s="342"/>
      <c r="D162" s="195">
        <f>D161*D160</f>
        <v>19612.682295416111</v>
      </c>
    </row>
    <row r="163" spans="1:4" ht="15.75" customHeight="1">
      <c r="A163" s="343" t="s">
        <v>127</v>
      </c>
      <c r="B163" s="344"/>
      <c r="C163" s="344"/>
      <c r="D163" s="196">
        <f>D162*12</f>
        <v>235352.18754499333</v>
      </c>
    </row>
    <row r="164" spans="1:4" ht="15.75" customHeight="1">
      <c r="D164" s="197"/>
    </row>
    <row r="165" spans="1:4" ht="15.75" customHeight="1">
      <c r="D165" s="197"/>
    </row>
    <row r="166" spans="1:4" ht="15.75" customHeight="1">
      <c r="D166" s="197"/>
    </row>
    <row r="167" spans="1:4" ht="15.75" customHeight="1">
      <c r="D167" s="197"/>
    </row>
    <row r="168" spans="1:4" ht="15.75" customHeight="1">
      <c r="D168" s="197"/>
    </row>
    <row r="169" spans="1:4" ht="15.75" customHeight="1">
      <c r="D169" s="197"/>
    </row>
    <row r="170" spans="1:4" ht="15.75" customHeight="1">
      <c r="D170" s="197"/>
    </row>
    <row r="171" spans="1:4" ht="15.75" customHeight="1">
      <c r="D171" s="197"/>
    </row>
    <row r="172" spans="1:4" ht="15.75" customHeight="1">
      <c r="D172" s="197"/>
    </row>
    <row r="173" spans="1:4" ht="15.75" customHeight="1">
      <c r="D173" s="197"/>
    </row>
    <row r="174" spans="1:4" ht="15.75" customHeight="1">
      <c r="D174" s="197"/>
    </row>
    <row r="175" spans="1:4" ht="15.75" customHeight="1">
      <c r="D175" s="197"/>
    </row>
    <row r="176" spans="1:4" ht="15.75" customHeight="1">
      <c r="D176" s="197"/>
    </row>
    <row r="177" spans="4:4" ht="15.75" customHeight="1">
      <c r="D177" s="197"/>
    </row>
    <row r="178" spans="4:4" ht="15.75" customHeight="1">
      <c r="D178" s="197"/>
    </row>
    <row r="179" spans="4:4" ht="15.75" customHeight="1">
      <c r="D179" s="197"/>
    </row>
    <row r="180" spans="4:4" ht="15.75" customHeight="1">
      <c r="D180" s="197"/>
    </row>
    <row r="181" spans="4:4" ht="15.75" customHeight="1">
      <c r="D181" s="197"/>
    </row>
    <row r="182" spans="4:4" ht="15.75" customHeight="1">
      <c r="D182" s="197"/>
    </row>
    <row r="183" spans="4:4" ht="15.75" customHeight="1">
      <c r="D183" s="197"/>
    </row>
    <row r="184" spans="4:4" ht="15.75" customHeight="1">
      <c r="D184" s="197"/>
    </row>
    <row r="185" spans="4:4" ht="15.75" customHeight="1">
      <c r="D185" s="197"/>
    </row>
    <row r="186" spans="4:4" ht="15.75" customHeight="1">
      <c r="D186" s="197"/>
    </row>
    <row r="187" spans="4:4" ht="15.75" customHeight="1">
      <c r="D187" s="197"/>
    </row>
    <row r="188" spans="4:4" ht="15.75" customHeight="1">
      <c r="D188" s="197"/>
    </row>
    <row r="189" spans="4:4" ht="15.75" customHeight="1">
      <c r="D189" s="197"/>
    </row>
    <row r="190" spans="4:4" ht="15.75" customHeight="1">
      <c r="D190" s="197"/>
    </row>
    <row r="191" spans="4:4" ht="15.75" customHeight="1">
      <c r="D191" s="197"/>
    </row>
    <row r="192" spans="4:4" ht="15.75" customHeight="1">
      <c r="D192" s="197"/>
    </row>
    <row r="193" spans="4:4" ht="15.75" customHeight="1">
      <c r="D193" s="197"/>
    </row>
    <row r="194" spans="4:4" ht="15.75" customHeight="1">
      <c r="D194" s="197"/>
    </row>
    <row r="195" spans="4:4" ht="15.75" customHeight="1">
      <c r="D195" s="197"/>
    </row>
    <row r="196" spans="4:4" ht="15.75" customHeight="1">
      <c r="D196" s="197"/>
    </row>
    <row r="197" spans="4:4" ht="15.75" customHeight="1">
      <c r="D197" s="197"/>
    </row>
    <row r="198" spans="4:4" ht="15.75" customHeight="1">
      <c r="D198" s="197"/>
    </row>
    <row r="199" spans="4:4" ht="15.75" customHeight="1">
      <c r="D199" s="197"/>
    </row>
    <row r="200" spans="4:4" ht="15.75" customHeight="1">
      <c r="D200" s="197"/>
    </row>
    <row r="201" spans="4:4" ht="15.75" customHeight="1">
      <c r="D201" s="197"/>
    </row>
    <row r="202" spans="4:4" ht="15.75" customHeight="1">
      <c r="D202" s="197"/>
    </row>
    <row r="203" spans="4:4" ht="15.75" customHeight="1">
      <c r="D203" s="197"/>
    </row>
    <row r="204" spans="4:4" ht="15.75" customHeight="1">
      <c r="D204" s="197"/>
    </row>
    <row r="205" spans="4:4" ht="15.75" customHeight="1">
      <c r="D205" s="197"/>
    </row>
    <row r="206" spans="4:4" ht="15.75" customHeight="1">
      <c r="D206" s="197"/>
    </row>
    <row r="207" spans="4:4" ht="15.75" customHeight="1">
      <c r="D207" s="197"/>
    </row>
    <row r="208" spans="4:4" ht="15.75" customHeight="1">
      <c r="D208" s="197"/>
    </row>
    <row r="209" spans="4:4" ht="15.75" customHeight="1">
      <c r="D209" s="197"/>
    </row>
    <row r="210" spans="4:4" ht="15.75" customHeight="1">
      <c r="D210" s="197"/>
    </row>
    <row r="211" spans="4:4" ht="15.75" customHeight="1">
      <c r="D211" s="197"/>
    </row>
    <row r="212" spans="4:4" ht="15.75" customHeight="1">
      <c r="D212" s="197"/>
    </row>
    <row r="213" spans="4:4" ht="15.75" customHeight="1">
      <c r="D213" s="197"/>
    </row>
    <row r="214" spans="4:4" ht="15.75" customHeight="1">
      <c r="D214" s="197"/>
    </row>
    <row r="215" spans="4:4" ht="15.75" customHeight="1">
      <c r="D215" s="197"/>
    </row>
    <row r="216" spans="4:4" ht="15.75" customHeight="1">
      <c r="D216" s="197"/>
    </row>
    <row r="217" spans="4:4" ht="15.75" customHeight="1">
      <c r="D217" s="197"/>
    </row>
    <row r="218" spans="4:4" ht="15.75" customHeight="1">
      <c r="D218" s="197"/>
    </row>
    <row r="219" spans="4:4" ht="15.75" customHeight="1">
      <c r="D219" s="197"/>
    </row>
    <row r="220" spans="4:4" ht="15.75" customHeight="1">
      <c r="D220" s="197"/>
    </row>
    <row r="221" spans="4:4" ht="15.75" customHeight="1">
      <c r="D221" s="197"/>
    </row>
    <row r="222" spans="4:4" ht="15.75" customHeight="1">
      <c r="D222" s="197"/>
    </row>
    <row r="223" spans="4:4" ht="15.75" customHeight="1">
      <c r="D223" s="197"/>
    </row>
    <row r="224" spans="4:4" ht="15.75" customHeight="1">
      <c r="D224" s="197"/>
    </row>
    <row r="225" spans="4:4" ht="15.75" customHeight="1">
      <c r="D225" s="197"/>
    </row>
    <row r="226" spans="4:4" ht="15.75" customHeight="1">
      <c r="D226" s="197"/>
    </row>
    <row r="227" spans="4:4" ht="15.75" customHeight="1">
      <c r="D227" s="197"/>
    </row>
    <row r="228" spans="4:4" ht="15.75" customHeight="1">
      <c r="D228" s="197"/>
    </row>
    <row r="229" spans="4:4" ht="15.75" customHeight="1">
      <c r="D229" s="197"/>
    </row>
    <row r="230" spans="4:4" ht="15.75" customHeight="1">
      <c r="D230" s="197"/>
    </row>
    <row r="231" spans="4:4" ht="15.75" customHeight="1">
      <c r="D231" s="197"/>
    </row>
    <row r="232" spans="4:4" ht="15.75" customHeight="1">
      <c r="D232" s="197"/>
    </row>
    <row r="233" spans="4:4" ht="15.75" customHeight="1">
      <c r="D233" s="197"/>
    </row>
    <row r="234" spans="4:4" ht="15.75" customHeight="1">
      <c r="D234" s="197"/>
    </row>
    <row r="235" spans="4:4" ht="15.75" customHeight="1">
      <c r="D235" s="197"/>
    </row>
    <row r="236" spans="4:4" ht="15.75" customHeight="1">
      <c r="D236" s="197"/>
    </row>
    <row r="237" spans="4:4" ht="15.75" customHeight="1">
      <c r="D237" s="197"/>
    </row>
    <row r="238" spans="4:4" ht="15.75" customHeight="1">
      <c r="D238" s="197"/>
    </row>
    <row r="239" spans="4:4" ht="15.75" customHeight="1">
      <c r="D239" s="197"/>
    </row>
    <row r="240" spans="4:4" ht="15.75" customHeight="1">
      <c r="D240" s="197"/>
    </row>
    <row r="241" spans="4:4" ht="15.75" customHeight="1">
      <c r="D241" s="197"/>
    </row>
    <row r="242" spans="4:4" ht="15.75" customHeight="1">
      <c r="D242" s="197"/>
    </row>
    <row r="243" spans="4:4" ht="15.75" customHeight="1">
      <c r="D243" s="197"/>
    </row>
    <row r="244" spans="4:4" ht="15.75" customHeight="1">
      <c r="D244" s="197"/>
    </row>
    <row r="245" spans="4:4" ht="15.75" customHeight="1">
      <c r="D245" s="197"/>
    </row>
    <row r="246" spans="4:4" ht="15.75" customHeight="1">
      <c r="D246" s="197"/>
    </row>
    <row r="247" spans="4:4" ht="15.75" customHeight="1">
      <c r="D247" s="197"/>
    </row>
    <row r="248" spans="4:4" ht="15.75" customHeight="1">
      <c r="D248" s="197"/>
    </row>
    <row r="249" spans="4:4" ht="15.75" customHeight="1">
      <c r="D249" s="197"/>
    </row>
    <row r="250" spans="4:4" ht="15.75" customHeight="1">
      <c r="D250" s="197"/>
    </row>
    <row r="251" spans="4:4" ht="15.75" customHeight="1">
      <c r="D251" s="197"/>
    </row>
    <row r="252" spans="4:4" ht="15.75" customHeight="1">
      <c r="D252" s="197"/>
    </row>
    <row r="253" spans="4:4" ht="15.75" customHeight="1">
      <c r="D253" s="197"/>
    </row>
    <row r="254" spans="4:4" ht="15.75" customHeight="1">
      <c r="D254" s="197"/>
    </row>
    <row r="255" spans="4:4" ht="15.75" customHeight="1">
      <c r="D255" s="197"/>
    </row>
    <row r="256" spans="4:4" ht="15.75" customHeight="1">
      <c r="D256" s="197"/>
    </row>
    <row r="257" spans="4:4" ht="15.75" customHeight="1">
      <c r="D257" s="197"/>
    </row>
    <row r="258" spans="4:4" ht="15.75" customHeight="1">
      <c r="D258" s="197"/>
    </row>
    <row r="259" spans="4:4" ht="15.75" customHeight="1">
      <c r="D259" s="197"/>
    </row>
    <row r="260" spans="4:4" ht="15.75" customHeight="1">
      <c r="D260" s="197"/>
    </row>
    <row r="261" spans="4:4" ht="15.75" customHeight="1">
      <c r="D261" s="197"/>
    </row>
    <row r="262" spans="4:4" ht="15.75" customHeight="1">
      <c r="D262" s="197"/>
    </row>
    <row r="263" spans="4:4" ht="15.75" customHeight="1">
      <c r="D263" s="197"/>
    </row>
    <row r="264" spans="4:4" ht="15.75" customHeight="1">
      <c r="D264" s="197"/>
    </row>
    <row r="265" spans="4:4" ht="15.75" customHeight="1">
      <c r="D265" s="197"/>
    </row>
    <row r="266" spans="4:4" ht="15.75" customHeight="1">
      <c r="D266" s="197"/>
    </row>
    <row r="267" spans="4:4" ht="15.75" customHeight="1">
      <c r="D267" s="197"/>
    </row>
    <row r="268" spans="4:4" ht="15.75" customHeight="1">
      <c r="D268" s="197"/>
    </row>
    <row r="269" spans="4:4" ht="15.75" customHeight="1">
      <c r="D269" s="197"/>
    </row>
    <row r="270" spans="4:4" ht="15.75" customHeight="1">
      <c r="D270" s="197"/>
    </row>
    <row r="271" spans="4:4" ht="15.75" customHeight="1">
      <c r="D271" s="197"/>
    </row>
    <row r="272" spans="4:4" ht="15.75" customHeight="1">
      <c r="D272" s="197"/>
    </row>
    <row r="273" spans="4:4" ht="15.75" customHeight="1">
      <c r="D273" s="197"/>
    </row>
    <row r="274" spans="4:4" ht="15.75" customHeight="1">
      <c r="D274" s="197"/>
    </row>
    <row r="275" spans="4:4" ht="15.75" customHeight="1">
      <c r="D275" s="197"/>
    </row>
    <row r="276" spans="4:4" ht="15.75" customHeight="1">
      <c r="D276" s="197"/>
    </row>
    <row r="277" spans="4:4" ht="15.75" customHeight="1">
      <c r="D277" s="197"/>
    </row>
    <row r="278" spans="4:4" ht="15.75" customHeight="1">
      <c r="D278" s="197"/>
    </row>
    <row r="279" spans="4:4" ht="15.75" customHeight="1">
      <c r="D279" s="197"/>
    </row>
    <row r="280" spans="4:4" ht="15.75" customHeight="1">
      <c r="D280" s="197"/>
    </row>
    <row r="281" spans="4:4" ht="15.75" customHeight="1">
      <c r="D281" s="197"/>
    </row>
    <row r="282" spans="4:4" ht="15.75" customHeight="1">
      <c r="D282" s="197"/>
    </row>
    <row r="283" spans="4:4" ht="15.75" customHeight="1">
      <c r="D283" s="197"/>
    </row>
    <row r="284" spans="4:4" ht="15.75" customHeight="1">
      <c r="D284" s="197"/>
    </row>
    <row r="285" spans="4:4" ht="15.75" customHeight="1">
      <c r="D285" s="197"/>
    </row>
    <row r="286" spans="4:4" ht="15.75" customHeight="1">
      <c r="D286" s="197"/>
    </row>
    <row r="287" spans="4:4" ht="15.75" customHeight="1">
      <c r="D287" s="197"/>
    </row>
    <row r="288" spans="4:4" ht="15.75" customHeight="1">
      <c r="D288" s="197"/>
    </row>
    <row r="289" spans="4:4" ht="15.75" customHeight="1">
      <c r="D289" s="197"/>
    </row>
    <row r="290" spans="4:4" ht="15.75" customHeight="1">
      <c r="D290" s="197"/>
    </row>
    <row r="291" spans="4:4" ht="15.75" customHeight="1">
      <c r="D291" s="197"/>
    </row>
    <row r="292" spans="4:4" ht="15.75" customHeight="1">
      <c r="D292" s="197"/>
    </row>
    <row r="293" spans="4:4" ht="15.75" customHeight="1">
      <c r="D293" s="197"/>
    </row>
    <row r="294" spans="4:4" ht="15.75" customHeight="1">
      <c r="D294" s="197"/>
    </row>
    <row r="295" spans="4:4" ht="15.75" customHeight="1">
      <c r="D295" s="197"/>
    </row>
    <row r="296" spans="4:4" ht="15.75" customHeight="1">
      <c r="D296" s="197"/>
    </row>
    <row r="297" spans="4:4" ht="15.75" customHeight="1">
      <c r="D297" s="197"/>
    </row>
    <row r="298" spans="4:4" ht="15.75" customHeight="1">
      <c r="D298" s="197"/>
    </row>
    <row r="299" spans="4:4" ht="15.75" customHeight="1">
      <c r="D299" s="197"/>
    </row>
    <row r="300" spans="4:4" ht="15.75" customHeight="1">
      <c r="D300" s="197"/>
    </row>
    <row r="301" spans="4:4" ht="15.75" customHeight="1">
      <c r="D301" s="197"/>
    </row>
    <row r="302" spans="4:4" ht="15.75" customHeight="1">
      <c r="D302" s="197"/>
    </row>
    <row r="303" spans="4:4" ht="15.75" customHeight="1">
      <c r="D303" s="197"/>
    </row>
    <row r="304" spans="4:4" ht="15.75" customHeight="1">
      <c r="D304" s="197"/>
    </row>
    <row r="305" spans="4:4" ht="15.75" customHeight="1">
      <c r="D305" s="197"/>
    </row>
    <row r="306" spans="4:4" ht="15.75" customHeight="1">
      <c r="D306" s="197"/>
    </row>
    <row r="307" spans="4:4" ht="15.75" customHeight="1">
      <c r="D307" s="197"/>
    </row>
    <row r="308" spans="4:4" ht="15.75" customHeight="1">
      <c r="D308" s="197"/>
    </row>
    <row r="309" spans="4:4" ht="15.75" customHeight="1">
      <c r="D309" s="197"/>
    </row>
    <row r="310" spans="4:4" ht="15.75" customHeight="1">
      <c r="D310" s="197"/>
    </row>
    <row r="311" spans="4:4" ht="15.75" customHeight="1">
      <c r="D311" s="197"/>
    </row>
    <row r="312" spans="4:4" ht="15.75" customHeight="1">
      <c r="D312" s="197"/>
    </row>
    <row r="313" spans="4:4" ht="15.75" customHeight="1">
      <c r="D313" s="197"/>
    </row>
    <row r="314" spans="4:4" ht="15.75" customHeight="1">
      <c r="D314" s="197"/>
    </row>
    <row r="315" spans="4:4" ht="15.75" customHeight="1">
      <c r="D315" s="197"/>
    </row>
    <row r="316" spans="4:4" ht="15.75" customHeight="1">
      <c r="D316" s="197"/>
    </row>
    <row r="317" spans="4:4" ht="15.75" customHeight="1">
      <c r="D317" s="197"/>
    </row>
    <row r="318" spans="4:4" ht="15.75" customHeight="1">
      <c r="D318" s="197"/>
    </row>
    <row r="319" spans="4:4" ht="15.75" customHeight="1">
      <c r="D319" s="197"/>
    </row>
    <row r="320" spans="4:4" ht="15.75" customHeight="1">
      <c r="D320" s="197"/>
    </row>
    <row r="321" spans="4:4" ht="15.75" customHeight="1">
      <c r="D321" s="197"/>
    </row>
    <row r="322" spans="4:4" ht="15.75" customHeight="1">
      <c r="D322" s="197"/>
    </row>
    <row r="323" spans="4:4" ht="15.75" customHeight="1">
      <c r="D323" s="197"/>
    </row>
    <row r="324" spans="4:4" ht="15.75" customHeight="1">
      <c r="D324" s="197"/>
    </row>
    <row r="325" spans="4:4" ht="15.75" customHeight="1">
      <c r="D325" s="197"/>
    </row>
    <row r="326" spans="4:4" ht="15.75" customHeight="1">
      <c r="D326" s="197"/>
    </row>
    <row r="327" spans="4:4" ht="15.75" customHeight="1">
      <c r="D327" s="197"/>
    </row>
    <row r="328" spans="4:4" ht="15.75" customHeight="1">
      <c r="D328" s="197"/>
    </row>
    <row r="329" spans="4:4" ht="15.75" customHeight="1">
      <c r="D329" s="197"/>
    </row>
    <row r="330" spans="4:4" ht="15.75" customHeight="1">
      <c r="D330" s="197"/>
    </row>
    <row r="331" spans="4:4" ht="15.75" customHeight="1">
      <c r="D331" s="197"/>
    </row>
    <row r="332" spans="4:4" ht="15.75" customHeight="1">
      <c r="D332" s="197"/>
    </row>
    <row r="333" spans="4:4" ht="15.75" customHeight="1">
      <c r="D333" s="197"/>
    </row>
    <row r="334" spans="4:4" ht="15.75" customHeight="1">
      <c r="D334" s="197"/>
    </row>
    <row r="335" spans="4:4" ht="15.75" customHeight="1">
      <c r="D335" s="197"/>
    </row>
    <row r="336" spans="4:4" ht="15.75" customHeight="1">
      <c r="D336" s="197"/>
    </row>
    <row r="337" spans="4:4" ht="15.75" customHeight="1">
      <c r="D337" s="197"/>
    </row>
    <row r="338" spans="4:4" ht="15.75" customHeight="1">
      <c r="D338" s="197"/>
    </row>
    <row r="339" spans="4:4" ht="15.75" customHeight="1">
      <c r="D339" s="197"/>
    </row>
    <row r="340" spans="4:4" ht="15.75" customHeight="1">
      <c r="D340" s="197"/>
    </row>
    <row r="341" spans="4:4" ht="15.75" customHeight="1">
      <c r="D341" s="197"/>
    </row>
    <row r="342" spans="4:4" ht="15.75" customHeight="1">
      <c r="D342" s="197"/>
    </row>
    <row r="343" spans="4:4" ht="15.75" customHeight="1">
      <c r="D343" s="197"/>
    </row>
    <row r="344" spans="4:4" ht="15.75" customHeight="1">
      <c r="D344" s="197"/>
    </row>
    <row r="345" spans="4:4" ht="15.75" customHeight="1">
      <c r="D345" s="197"/>
    </row>
    <row r="346" spans="4:4" ht="15.75" customHeight="1">
      <c r="D346" s="197"/>
    </row>
    <row r="347" spans="4:4" ht="15.75" customHeight="1">
      <c r="D347" s="197"/>
    </row>
    <row r="348" spans="4:4" ht="15.75" customHeight="1">
      <c r="D348" s="197"/>
    </row>
    <row r="349" spans="4:4" ht="15.75" customHeight="1">
      <c r="D349" s="197"/>
    </row>
    <row r="350" spans="4:4" ht="15.75" customHeight="1">
      <c r="D350" s="197"/>
    </row>
    <row r="351" spans="4:4" ht="15.75" customHeight="1">
      <c r="D351" s="197"/>
    </row>
    <row r="352" spans="4:4" ht="15.75" customHeight="1">
      <c r="D352" s="197"/>
    </row>
    <row r="353" spans="4:4" ht="15.75" customHeight="1">
      <c r="D353" s="197"/>
    </row>
    <row r="354" spans="4:4" ht="15.75" customHeight="1">
      <c r="D354" s="197"/>
    </row>
    <row r="355" spans="4:4" ht="15.75" customHeight="1">
      <c r="D355" s="197"/>
    </row>
    <row r="356" spans="4:4" ht="15.75" customHeight="1">
      <c r="D356" s="197"/>
    </row>
    <row r="357" spans="4:4" ht="15.75" customHeight="1">
      <c r="D357" s="197"/>
    </row>
    <row r="358" spans="4:4" ht="15.75" customHeight="1">
      <c r="D358" s="197"/>
    </row>
    <row r="359" spans="4:4" ht="15.75" customHeight="1">
      <c r="D359" s="197"/>
    </row>
    <row r="360" spans="4:4" ht="15.75" customHeight="1">
      <c r="D360" s="197"/>
    </row>
    <row r="361" spans="4:4" ht="15.75" customHeight="1">
      <c r="D361" s="197"/>
    </row>
    <row r="362" spans="4:4" ht="15.75" customHeight="1">
      <c r="D362" s="197"/>
    </row>
    <row r="363" spans="4:4" ht="15.75" customHeight="1">
      <c r="D363" s="197"/>
    </row>
    <row r="364" spans="4:4" ht="15.75" customHeight="1">
      <c r="D364" s="197"/>
    </row>
    <row r="365" spans="4:4" ht="15.75" customHeight="1">
      <c r="D365" s="197"/>
    </row>
    <row r="366" spans="4:4" ht="15.75" customHeight="1">
      <c r="D366" s="197"/>
    </row>
    <row r="367" spans="4:4" ht="15.75" customHeight="1">
      <c r="D367" s="197"/>
    </row>
    <row r="368" spans="4:4" ht="15.75" customHeight="1">
      <c r="D368" s="197"/>
    </row>
    <row r="369" spans="4:4" ht="15.75" customHeight="1">
      <c r="D369" s="197"/>
    </row>
    <row r="370" spans="4:4" ht="15.75" customHeight="1">
      <c r="D370" s="197"/>
    </row>
    <row r="371" spans="4:4" ht="15.75" customHeight="1">
      <c r="D371" s="197"/>
    </row>
    <row r="372" spans="4:4" ht="15.75" customHeight="1">
      <c r="D372" s="197"/>
    </row>
    <row r="373" spans="4:4" ht="15.75" customHeight="1">
      <c r="D373" s="197"/>
    </row>
    <row r="374" spans="4:4" ht="15.75" customHeight="1">
      <c r="D374" s="197"/>
    </row>
    <row r="375" spans="4:4" ht="15.75" customHeight="1">
      <c r="D375" s="197"/>
    </row>
    <row r="376" spans="4:4" ht="15.75" customHeight="1">
      <c r="D376" s="197"/>
    </row>
    <row r="377" spans="4:4" ht="15.75" customHeight="1">
      <c r="D377" s="197"/>
    </row>
    <row r="378" spans="4:4" ht="15.75" customHeight="1">
      <c r="D378" s="197"/>
    </row>
    <row r="379" spans="4:4" ht="15.75" customHeight="1">
      <c r="D379" s="197"/>
    </row>
    <row r="380" spans="4:4" ht="15.75" customHeight="1">
      <c r="D380" s="197"/>
    </row>
    <row r="381" spans="4:4" ht="15.75" customHeight="1">
      <c r="D381" s="197"/>
    </row>
    <row r="382" spans="4:4" ht="15.75" customHeight="1">
      <c r="D382" s="197"/>
    </row>
    <row r="383" spans="4:4" ht="15.75" customHeight="1">
      <c r="D383" s="197"/>
    </row>
    <row r="384" spans="4:4" ht="15.75" customHeight="1">
      <c r="D384" s="197"/>
    </row>
    <row r="385" spans="4:4" ht="15.75" customHeight="1">
      <c r="D385" s="197"/>
    </row>
    <row r="386" spans="4:4" ht="15.75" customHeight="1">
      <c r="D386" s="197"/>
    </row>
    <row r="387" spans="4:4" ht="15.75" customHeight="1">
      <c r="D387" s="197"/>
    </row>
    <row r="388" spans="4:4" ht="15.75" customHeight="1">
      <c r="D388" s="197"/>
    </row>
    <row r="389" spans="4:4" ht="15.75" customHeight="1">
      <c r="D389" s="197"/>
    </row>
    <row r="390" spans="4:4" ht="15.75" customHeight="1">
      <c r="D390" s="197"/>
    </row>
    <row r="391" spans="4:4" ht="15.75" customHeight="1">
      <c r="D391" s="197"/>
    </row>
    <row r="392" spans="4:4" ht="15.75" customHeight="1">
      <c r="D392" s="197"/>
    </row>
    <row r="393" spans="4:4" ht="15.75" customHeight="1">
      <c r="D393" s="197"/>
    </row>
    <row r="394" spans="4:4" ht="15.75" customHeight="1">
      <c r="D394" s="197"/>
    </row>
    <row r="395" spans="4:4" ht="15.75" customHeight="1">
      <c r="D395" s="197"/>
    </row>
    <row r="396" spans="4:4" ht="15.75" customHeight="1">
      <c r="D396" s="197"/>
    </row>
    <row r="397" spans="4:4" ht="15.75" customHeight="1">
      <c r="D397" s="197"/>
    </row>
    <row r="398" spans="4:4" ht="15.75" customHeight="1">
      <c r="D398" s="197"/>
    </row>
    <row r="399" spans="4:4" ht="15.75" customHeight="1">
      <c r="D399" s="197"/>
    </row>
    <row r="400" spans="4:4" ht="15.75" customHeight="1">
      <c r="D400" s="197"/>
    </row>
    <row r="401" spans="4:4" ht="15.75" customHeight="1">
      <c r="D401" s="197"/>
    </row>
    <row r="402" spans="4:4" ht="15.75" customHeight="1">
      <c r="D402" s="197"/>
    </row>
    <row r="403" spans="4:4" ht="15.75" customHeight="1">
      <c r="D403" s="197"/>
    </row>
    <row r="404" spans="4:4" ht="15.75" customHeight="1">
      <c r="D404" s="197"/>
    </row>
    <row r="405" spans="4:4" ht="15.75" customHeight="1">
      <c r="D405" s="197"/>
    </row>
    <row r="406" spans="4:4" ht="15.75" customHeight="1">
      <c r="D406" s="197"/>
    </row>
    <row r="407" spans="4:4" ht="15.75" customHeight="1">
      <c r="D407" s="197"/>
    </row>
    <row r="408" spans="4:4" ht="15.75" customHeight="1">
      <c r="D408" s="197"/>
    </row>
    <row r="409" spans="4:4" ht="15.75" customHeight="1">
      <c r="D409" s="197"/>
    </row>
    <row r="410" spans="4:4" ht="15.75" customHeight="1">
      <c r="D410" s="197"/>
    </row>
    <row r="411" spans="4:4" ht="15.75" customHeight="1">
      <c r="D411" s="197"/>
    </row>
    <row r="412" spans="4:4" ht="15.75" customHeight="1">
      <c r="D412" s="197"/>
    </row>
    <row r="413" spans="4:4" ht="15.75" customHeight="1">
      <c r="D413" s="197"/>
    </row>
    <row r="414" spans="4:4" ht="15.75" customHeight="1">
      <c r="D414" s="197"/>
    </row>
    <row r="415" spans="4:4" ht="15.75" customHeight="1">
      <c r="D415" s="197"/>
    </row>
    <row r="416" spans="4:4" ht="15.75" customHeight="1">
      <c r="D416" s="197"/>
    </row>
    <row r="417" spans="4:4" ht="15.75" customHeight="1">
      <c r="D417" s="197"/>
    </row>
    <row r="418" spans="4:4" ht="15.75" customHeight="1">
      <c r="D418" s="197"/>
    </row>
    <row r="419" spans="4:4" ht="15.75" customHeight="1">
      <c r="D419" s="197"/>
    </row>
    <row r="420" spans="4:4" ht="15.75" customHeight="1">
      <c r="D420" s="197"/>
    </row>
    <row r="421" spans="4:4" ht="15.75" customHeight="1">
      <c r="D421" s="197"/>
    </row>
    <row r="422" spans="4:4" ht="15.75" customHeight="1">
      <c r="D422" s="197"/>
    </row>
    <row r="423" spans="4:4" ht="15.75" customHeight="1">
      <c r="D423" s="197"/>
    </row>
    <row r="424" spans="4:4" ht="15.75" customHeight="1">
      <c r="D424" s="197"/>
    </row>
    <row r="425" spans="4:4" ht="15.75" customHeight="1">
      <c r="D425" s="197"/>
    </row>
    <row r="426" spans="4:4" ht="15.75" customHeight="1">
      <c r="D426" s="197"/>
    </row>
    <row r="427" spans="4:4" ht="15.75" customHeight="1">
      <c r="D427" s="197"/>
    </row>
    <row r="428" spans="4:4" ht="15.75" customHeight="1">
      <c r="D428" s="197"/>
    </row>
    <row r="429" spans="4:4" ht="15.75" customHeight="1">
      <c r="D429" s="197"/>
    </row>
    <row r="430" spans="4:4" ht="15.75" customHeight="1">
      <c r="D430" s="197"/>
    </row>
    <row r="431" spans="4:4" ht="15.75" customHeight="1">
      <c r="D431" s="197"/>
    </row>
    <row r="432" spans="4:4" ht="15.75" customHeight="1">
      <c r="D432" s="197"/>
    </row>
    <row r="433" spans="4:4" ht="15.75" customHeight="1">
      <c r="D433" s="197"/>
    </row>
    <row r="434" spans="4:4" ht="15.75" customHeight="1">
      <c r="D434" s="197"/>
    </row>
    <row r="435" spans="4:4" ht="15.75" customHeight="1">
      <c r="D435" s="197"/>
    </row>
    <row r="436" spans="4:4" ht="15.75" customHeight="1">
      <c r="D436" s="197"/>
    </row>
    <row r="437" spans="4:4" ht="15.75" customHeight="1">
      <c r="D437" s="197"/>
    </row>
    <row r="438" spans="4:4" ht="15.75" customHeight="1">
      <c r="D438" s="197"/>
    </row>
    <row r="439" spans="4:4" ht="15.75" customHeight="1">
      <c r="D439" s="197"/>
    </row>
    <row r="440" spans="4:4" ht="15.75" customHeight="1">
      <c r="D440" s="197"/>
    </row>
    <row r="441" spans="4:4" ht="15.75" customHeight="1">
      <c r="D441" s="197"/>
    </row>
    <row r="442" spans="4:4" ht="15.75" customHeight="1">
      <c r="D442" s="197"/>
    </row>
    <row r="443" spans="4:4" ht="15.75" customHeight="1">
      <c r="D443" s="197"/>
    </row>
    <row r="444" spans="4:4" ht="15.75" customHeight="1">
      <c r="D444" s="197"/>
    </row>
    <row r="445" spans="4:4" ht="15.75" customHeight="1">
      <c r="D445" s="197"/>
    </row>
    <row r="446" spans="4:4" ht="15.75" customHeight="1">
      <c r="D446" s="197"/>
    </row>
    <row r="447" spans="4:4" ht="15.75" customHeight="1">
      <c r="D447" s="197"/>
    </row>
    <row r="448" spans="4:4" ht="15.75" customHeight="1">
      <c r="D448" s="197"/>
    </row>
    <row r="449" spans="4:4" ht="15.75" customHeight="1">
      <c r="D449" s="197"/>
    </row>
    <row r="450" spans="4:4" ht="15.75" customHeight="1">
      <c r="D450" s="197"/>
    </row>
    <row r="451" spans="4:4" ht="15.75" customHeight="1">
      <c r="D451" s="197"/>
    </row>
    <row r="452" spans="4:4" ht="15.75" customHeight="1">
      <c r="D452" s="197"/>
    </row>
    <row r="453" spans="4:4" ht="15.75" customHeight="1">
      <c r="D453" s="197"/>
    </row>
    <row r="454" spans="4:4" ht="15.75" customHeight="1">
      <c r="D454" s="197"/>
    </row>
    <row r="455" spans="4:4" ht="15.75" customHeight="1">
      <c r="D455" s="197"/>
    </row>
    <row r="456" spans="4:4" ht="15.75" customHeight="1">
      <c r="D456" s="197"/>
    </row>
    <row r="457" spans="4:4" ht="15.75" customHeight="1">
      <c r="D457" s="197"/>
    </row>
    <row r="458" spans="4:4" ht="15.75" customHeight="1">
      <c r="D458" s="197"/>
    </row>
    <row r="459" spans="4:4" ht="15.75" customHeight="1">
      <c r="D459" s="197"/>
    </row>
    <row r="460" spans="4:4" ht="15.75" customHeight="1">
      <c r="D460" s="197"/>
    </row>
    <row r="461" spans="4:4" ht="15.75" customHeight="1">
      <c r="D461" s="197"/>
    </row>
    <row r="462" spans="4:4" ht="15.75" customHeight="1">
      <c r="D462" s="197"/>
    </row>
    <row r="463" spans="4:4" ht="15.75" customHeight="1">
      <c r="D463" s="197"/>
    </row>
    <row r="464" spans="4:4" ht="15.75" customHeight="1">
      <c r="D464" s="197"/>
    </row>
    <row r="465" spans="4:4" ht="15.75" customHeight="1">
      <c r="D465" s="197"/>
    </row>
    <row r="466" spans="4:4" ht="15.75" customHeight="1">
      <c r="D466" s="197"/>
    </row>
    <row r="467" spans="4:4" ht="15.75" customHeight="1">
      <c r="D467" s="197"/>
    </row>
    <row r="468" spans="4:4" ht="15.75" customHeight="1">
      <c r="D468" s="197"/>
    </row>
    <row r="469" spans="4:4" ht="15.75" customHeight="1">
      <c r="D469" s="197"/>
    </row>
    <row r="470" spans="4:4" ht="15.75" customHeight="1">
      <c r="D470" s="197"/>
    </row>
    <row r="471" spans="4:4" ht="15.75" customHeight="1">
      <c r="D471" s="197"/>
    </row>
    <row r="472" spans="4:4" ht="15.75" customHeight="1">
      <c r="D472" s="197"/>
    </row>
    <row r="473" spans="4:4" ht="15.75" customHeight="1">
      <c r="D473" s="197"/>
    </row>
    <row r="474" spans="4:4" ht="15.75" customHeight="1">
      <c r="D474" s="197"/>
    </row>
    <row r="475" spans="4:4" ht="15.75" customHeight="1">
      <c r="D475" s="197"/>
    </row>
    <row r="476" spans="4:4" ht="15.75" customHeight="1">
      <c r="D476" s="197"/>
    </row>
    <row r="477" spans="4:4" ht="15.75" customHeight="1">
      <c r="D477" s="197"/>
    </row>
    <row r="478" spans="4:4" ht="15.75" customHeight="1">
      <c r="D478" s="197"/>
    </row>
    <row r="479" spans="4:4" ht="15.75" customHeight="1">
      <c r="D479" s="197"/>
    </row>
    <row r="480" spans="4:4" ht="15.75" customHeight="1">
      <c r="D480" s="197"/>
    </row>
    <row r="481" spans="4:4" ht="15.75" customHeight="1">
      <c r="D481" s="197"/>
    </row>
    <row r="482" spans="4:4" ht="15.75" customHeight="1">
      <c r="D482" s="197"/>
    </row>
    <row r="483" spans="4:4" ht="15.75" customHeight="1">
      <c r="D483" s="197"/>
    </row>
    <row r="484" spans="4:4" ht="15.75" customHeight="1">
      <c r="D484" s="197"/>
    </row>
    <row r="485" spans="4:4" ht="15.75" customHeight="1">
      <c r="D485" s="197"/>
    </row>
    <row r="486" spans="4:4" ht="15.75" customHeight="1">
      <c r="D486" s="197"/>
    </row>
    <row r="487" spans="4:4" ht="15.75" customHeight="1">
      <c r="D487" s="197"/>
    </row>
    <row r="488" spans="4:4" ht="15.75" customHeight="1">
      <c r="D488" s="197"/>
    </row>
    <row r="489" spans="4:4" ht="15.75" customHeight="1">
      <c r="D489" s="197"/>
    </row>
    <row r="490" spans="4:4" ht="15.75" customHeight="1">
      <c r="D490" s="197"/>
    </row>
    <row r="491" spans="4:4" ht="15.75" customHeight="1">
      <c r="D491" s="197"/>
    </row>
    <row r="492" spans="4:4" ht="15.75" customHeight="1">
      <c r="D492" s="197"/>
    </row>
    <row r="493" spans="4:4" ht="15.75" customHeight="1">
      <c r="D493" s="197"/>
    </row>
    <row r="494" spans="4:4" ht="15.75" customHeight="1">
      <c r="D494" s="197"/>
    </row>
    <row r="495" spans="4:4" ht="15.75" customHeight="1">
      <c r="D495" s="197"/>
    </row>
    <row r="496" spans="4:4" ht="15.75" customHeight="1">
      <c r="D496" s="197"/>
    </row>
    <row r="497" spans="4:4" ht="15.75" customHeight="1">
      <c r="D497" s="197"/>
    </row>
    <row r="498" spans="4:4" ht="15.75" customHeight="1">
      <c r="D498" s="197"/>
    </row>
    <row r="499" spans="4:4" ht="15.75" customHeight="1">
      <c r="D499" s="197"/>
    </row>
    <row r="500" spans="4:4" ht="15.75" customHeight="1">
      <c r="D500" s="197"/>
    </row>
    <row r="501" spans="4:4" ht="15.75" customHeight="1">
      <c r="D501" s="197"/>
    </row>
    <row r="502" spans="4:4" ht="15.75" customHeight="1">
      <c r="D502" s="197"/>
    </row>
    <row r="503" spans="4:4" ht="15.75" customHeight="1">
      <c r="D503" s="197"/>
    </row>
    <row r="504" spans="4:4" ht="15.75" customHeight="1">
      <c r="D504" s="197"/>
    </row>
    <row r="505" spans="4:4" ht="15.75" customHeight="1">
      <c r="D505" s="197"/>
    </row>
    <row r="506" spans="4:4" ht="15.75" customHeight="1">
      <c r="D506" s="197"/>
    </row>
    <row r="507" spans="4:4" ht="15.75" customHeight="1">
      <c r="D507" s="197"/>
    </row>
    <row r="508" spans="4:4" ht="15.75" customHeight="1">
      <c r="D508" s="197"/>
    </row>
    <row r="509" spans="4:4" ht="15.75" customHeight="1">
      <c r="D509" s="197"/>
    </row>
    <row r="510" spans="4:4" ht="15.75" customHeight="1">
      <c r="D510" s="197"/>
    </row>
    <row r="511" spans="4:4" ht="15.75" customHeight="1">
      <c r="D511" s="197"/>
    </row>
    <row r="512" spans="4:4" ht="15.75" customHeight="1">
      <c r="D512" s="197"/>
    </row>
    <row r="513" spans="4:4" ht="15.75" customHeight="1">
      <c r="D513" s="197"/>
    </row>
    <row r="514" spans="4:4" ht="15.75" customHeight="1">
      <c r="D514" s="197"/>
    </row>
    <row r="515" spans="4:4" ht="15.75" customHeight="1">
      <c r="D515" s="197"/>
    </row>
    <row r="516" spans="4:4" ht="15.75" customHeight="1">
      <c r="D516" s="197"/>
    </row>
    <row r="517" spans="4:4" ht="15.75" customHeight="1">
      <c r="D517" s="197"/>
    </row>
    <row r="518" spans="4:4" ht="15.75" customHeight="1">
      <c r="D518" s="197"/>
    </row>
    <row r="519" spans="4:4" ht="15.75" customHeight="1">
      <c r="D519" s="197"/>
    </row>
    <row r="520" spans="4:4" ht="15.75" customHeight="1">
      <c r="D520" s="197"/>
    </row>
    <row r="521" spans="4:4" ht="15.75" customHeight="1">
      <c r="D521" s="197"/>
    </row>
    <row r="522" spans="4:4" ht="15.75" customHeight="1">
      <c r="D522" s="197"/>
    </row>
    <row r="523" spans="4:4" ht="15.75" customHeight="1">
      <c r="D523" s="197"/>
    </row>
    <row r="524" spans="4:4" ht="15.75" customHeight="1">
      <c r="D524" s="197"/>
    </row>
    <row r="525" spans="4:4" ht="15.75" customHeight="1">
      <c r="D525" s="197"/>
    </row>
    <row r="526" spans="4:4" ht="15.75" customHeight="1">
      <c r="D526" s="197"/>
    </row>
    <row r="527" spans="4:4" ht="15.75" customHeight="1">
      <c r="D527" s="197"/>
    </row>
    <row r="528" spans="4:4" ht="15.75" customHeight="1">
      <c r="D528" s="197"/>
    </row>
    <row r="529" spans="4:4" ht="15.75" customHeight="1">
      <c r="D529" s="197"/>
    </row>
    <row r="530" spans="4:4" ht="15.75" customHeight="1">
      <c r="D530" s="197"/>
    </row>
    <row r="531" spans="4:4" ht="15.75" customHeight="1">
      <c r="D531" s="197"/>
    </row>
    <row r="532" spans="4:4" ht="15.75" customHeight="1">
      <c r="D532" s="197"/>
    </row>
    <row r="533" spans="4:4" ht="15.75" customHeight="1">
      <c r="D533" s="197"/>
    </row>
    <row r="534" spans="4:4" ht="15.75" customHeight="1">
      <c r="D534" s="197"/>
    </row>
    <row r="535" spans="4:4" ht="15.75" customHeight="1">
      <c r="D535" s="197"/>
    </row>
    <row r="536" spans="4:4" ht="15.75" customHeight="1">
      <c r="D536" s="197"/>
    </row>
    <row r="537" spans="4:4" ht="15.75" customHeight="1">
      <c r="D537" s="197"/>
    </row>
    <row r="538" spans="4:4" ht="15.75" customHeight="1">
      <c r="D538" s="197"/>
    </row>
    <row r="539" spans="4:4" ht="15.75" customHeight="1">
      <c r="D539" s="197"/>
    </row>
    <row r="540" spans="4:4" ht="15.75" customHeight="1">
      <c r="D540" s="197"/>
    </row>
    <row r="541" spans="4:4" ht="15.75" customHeight="1">
      <c r="D541" s="197"/>
    </row>
    <row r="542" spans="4:4" ht="15.75" customHeight="1">
      <c r="D542" s="197"/>
    </row>
    <row r="543" spans="4:4" ht="15.75" customHeight="1">
      <c r="D543" s="197"/>
    </row>
    <row r="544" spans="4:4" ht="15.75" customHeight="1">
      <c r="D544" s="197"/>
    </row>
    <row r="545" spans="4:4" ht="15.75" customHeight="1">
      <c r="D545" s="197"/>
    </row>
    <row r="546" spans="4:4" ht="15.75" customHeight="1">
      <c r="D546" s="197"/>
    </row>
    <row r="547" spans="4:4" ht="15.75" customHeight="1">
      <c r="D547" s="197"/>
    </row>
    <row r="548" spans="4:4" ht="15.75" customHeight="1">
      <c r="D548" s="197"/>
    </row>
    <row r="549" spans="4:4" ht="15.75" customHeight="1">
      <c r="D549" s="197"/>
    </row>
    <row r="550" spans="4:4" ht="15.75" customHeight="1">
      <c r="D550" s="197"/>
    </row>
    <row r="551" spans="4:4" ht="15.75" customHeight="1">
      <c r="D551" s="197"/>
    </row>
    <row r="552" spans="4:4" ht="15.75" customHeight="1">
      <c r="D552" s="197"/>
    </row>
    <row r="553" spans="4:4" ht="15.75" customHeight="1">
      <c r="D553" s="197"/>
    </row>
    <row r="554" spans="4:4" ht="15.75" customHeight="1">
      <c r="D554" s="197"/>
    </row>
    <row r="555" spans="4:4" ht="15.75" customHeight="1">
      <c r="D555" s="197"/>
    </row>
    <row r="556" spans="4:4" ht="15.75" customHeight="1">
      <c r="D556" s="197"/>
    </row>
    <row r="557" spans="4:4" ht="15.75" customHeight="1">
      <c r="D557" s="197"/>
    </row>
    <row r="558" spans="4:4" ht="15.75" customHeight="1">
      <c r="D558" s="197"/>
    </row>
    <row r="559" spans="4:4" ht="15.75" customHeight="1">
      <c r="D559" s="197"/>
    </row>
    <row r="560" spans="4:4" ht="15.75" customHeight="1">
      <c r="D560" s="197"/>
    </row>
    <row r="561" spans="4:4" ht="15.75" customHeight="1">
      <c r="D561" s="197"/>
    </row>
    <row r="562" spans="4:4" ht="15.75" customHeight="1">
      <c r="D562" s="197"/>
    </row>
    <row r="563" spans="4:4" ht="15.75" customHeight="1">
      <c r="D563" s="197"/>
    </row>
    <row r="564" spans="4:4" ht="15.75" customHeight="1">
      <c r="D564" s="197"/>
    </row>
    <row r="565" spans="4:4" ht="15.75" customHeight="1">
      <c r="D565" s="197"/>
    </row>
    <row r="566" spans="4:4" ht="15.75" customHeight="1">
      <c r="D566" s="197"/>
    </row>
    <row r="567" spans="4:4" ht="15.75" customHeight="1">
      <c r="D567" s="197"/>
    </row>
    <row r="568" spans="4:4" ht="15.75" customHeight="1">
      <c r="D568" s="197"/>
    </row>
    <row r="569" spans="4:4" ht="15.75" customHeight="1">
      <c r="D569" s="197"/>
    </row>
    <row r="570" spans="4:4" ht="15.75" customHeight="1">
      <c r="D570" s="197"/>
    </row>
    <row r="571" spans="4:4" ht="15.75" customHeight="1">
      <c r="D571" s="197"/>
    </row>
    <row r="572" spans="4:4" ht="15.75" customHeight="1">
      <c r="D572" s="197"/>
    </row>
    <row r="573" spans="4:4" ht="15.75" customHeight="1">
      <c r="D573" s="197"/>
    </row>
    <row r="574" spans="4:4" ht="15.75" customHeight="1">
      <c r="D574" s="197"/>
    </row>
    <row r="575" spans="4:4" ht="15.75" customHeight="1">
      <c r="D575" s="197"/>
    </row>
    <row r="576" spans="4:4" ht="15.75" customHeight="1">
      <c r="D576" s="197"/>
    </row>
    <row r="577" spans="4:4" ht="15.75" customHeight="1">
      <c r="D577" s="197"/>
    </row>
    <row r="578" spans="4:4" ht="15.75" customHeight="1">
      <c r="D578" s="197"/>
    </row>
    <row r="579" spans="4:4" ht="15.75" customHeight="1">
      <c r="D579" s="197"/>
    </row>
    <row r="580" spans="4:4" ht="15.75" customHeight="1">
      <c r="D580" s="197"/>
    </row>
    <row r="581" spans="4:4" ht="15.75" customHeight="1">
      <c r="D581" s="197"/>
    </row>
    <row r="582" spans="4:4" ht="15.75" customHeight="1">
      <c r="D582" s="197"/>
    </row>
    <row r="583" spans="4:4" ht="15.75" customHeight="1">
      <c r="D583" s="197"/>
    </row>
    <row r="584" spans="4:4" ht="15.75" customHeight="1">
      <c r="D584" s="197"/>
    </row>
    <row r="585" spans="4:4" ht="15.75" customHeight="1">
      <c r="D585" s="197"/>
    </row>
    <row r="586" spans="4:4" ht="15.75" customHeight="1">
      <c r="D586" s="197"/>
    </row>
    <row r="587" spans="4:4" ht="15.75" customHeight="1">
      <c r="D587" s="197"/>
    </row>
    <row r="588" spans="4:4" ht="15.75" customHeight="1">
      <c r="D588" s="197"/>
    </row>
    <row r="589" spans="4:4" ht="15.75" customHeight="1">
      <c r="D589" s="197"/>
    </row>
    <row r="590" spans="4:4" ht="15.75" customHeight="1">
      <c r="D590" s="197"/>
    </row>
    <row r="591" spans="4:4" ht="15.75" customHeight="1">
      <c r="D591" s="197"/>
    </row>
    <row r="592" spans="4:4" ht="15.75" customHeight="1">
      <c r="D592" s="197"/>
    </row>
    <row r="593" spans="4:4" ht="15.75" customHeight="1">
      <c r="D593" s="197"/>
    </row>
    <row r="594" spans="4:4" ht="15.75" customHeight="1">
      <c r="D594" s="197"/>
    </row>
    <row r="595" spans="4:4" ht="15.75" customHeight="1">
      <c r="D595" s="197"/>
    </row>
    <row r="596" spans="4:4" ht="15.75" customHeight="1">
      <c r="D596" s="197"/>
    </row>
    <row r="597" spans="4:4" ht="15.75" customHeight="1">
      <c r="D597" s="197"/>
    </row>
    <row r="598" spans="4:4" ht="15.75" customHeight="1">
      <c r="D598" s="197"/>
    </row>
    <row r="599" spans="4:4" ht="15.75" customHeight="1">
      <c r="D599" s="197"/>
    </row>
    <row r="600" spans="4:4" ht="15.75" customHeight="1">
      <c r="D600" s="197"/>
    </row>
    <row r="601" spans="4:4" ht="15.75" customHeight="1">
      <c r="D601" s="197"/>
    </row>
    <row r="602" spans="4:4" ht="15.75" customHeight="1">
      <c r="D602" s="197"/>
    </row>
    <row r="603" spans="4:4" ht="15.75" customHeight="1">
      <c r="D603" s="197"/>
    </row>
    <row r="604" spans="4:4" ht="15.75" customHeight="1">
      <c r="D604" s="197"/>
    </row>
    <row r="605" spans="4:4" ht="15.75" customHeight="1">
      <c r="D605" s="197"/>
    </row>
    <row r="606" spans="4:4" ht="15.75" customHeight="1">
      <c r="D606" s="197"/>
    </row>
    <row r="607" spans="4:4" ht="15.75" customHeight="1">
      <c r="D607" s="197"/>
    </row>
    <row r="608" spans="4:4" ht="15.75" customHeight="1">
      <c r="D608" s="197"/>
    </row>
    <row r="609" spans="4:4" ht="15.75" customHeight="1">
      <c r="D609" s="197"/>
    </row>
    <row r="610" spans="4:4" ht="15.75" customHeight="1">
      <c r="D610" s="197"/>
    </row>
    <row r="611" spans="4:4" ht="15.75" customHeight="1">
      <c r="D611" s="197"/>
    </row>
    <row r="612" spans="4:4" ht="15.75" customHeight="1">
      <c r="D612" s="197"/>
    </row>
    <row r="613" spans="4:4" ht="15.75" customHeight="1">
      <c r="D613" s="197"/>
    </row>
    <row r="614" spans="4:4" ht="15.75" customHeight="1">
      <c r="D614" s="197"/>
    </row>
    <row r="615" spans="4:4" ht="15.75" customHeight="1">
      <c r="D615" s="197"/>
    </row>
    <row r="616" spans="4:4" ht="15.75" customHeight="1">
      <c r="D616" s="197"/>
    </row>
    <row r="617" spans="4:4" ht="15.75" customHeight="1">
      <c r="D617" s="197"/>
    </row>
    <row r="618" spans="4:4" ht="15.75" customHeight="1">
      <c r="D618" s="197"/>
    </row>
    <row r="619" spans="4:4" ht="15.75" customHeight="1">
      <c r="D619" s="197"/>
    </row>
    <row r="620" spans="4:4" ht="15.75" customHeight="1">
      <c r="D620" s="197"/>
    </row>
    <row r="621" spans="4:4" ht="15.75" customHeight="1">
      <c r="D621" s="197"/>
    </row>
    <row r="622" spans="4:4" ht="15.75" customHeight="1">
      <c r="D622" s="197"/>
    </row>
    <row r="623" spans="4:4" ht="15.75" customHeight="1">
      <c r="D623" s="197"/>
    </row>
    <row r="624" spans="4:4" ht="15.75" customHeight="1">
      <c r="D624" s="197"/>
    </row>
    <row r="625" spans="4:4" ht="15.75" customHeight="1">
      <c r="D625" s="197"/>
    </row>
    <row r="626" spans="4:4" ht="15.75" customHeight="1">
      <c r="D626" s="197"/>
    </row>
    <row r="627" spans="4:4" ht="15.75" customHeight="1">
      <c r="D627" s="197"/>
    </row>
    <row r="628" spans="4:4" ht="15.75" customHeight="1">
      <c r="D628" s="197"/>
    </row>
    <row r="629" spans="4:4" ht="15.75" customHeight="1">
      <c r="D629" s="197"/>
    </row>
    <row r="630" spans="4:4" ht="15.75" customHeight="1">
      <c r="D630" s="197"/>
    </row>
    <row r="631" spans="4:4" ht="15.75" customHeight="1">
      <c r="D631" s="197"/>
    </row>
    <row r="632" spans="4:4" ht="15.75" customHeight="1">
      <c r="D632" s="197"/>
    </row>
    <row r="633" spans="4:4" ht="15.75" customHeight="1">
      <c r="D633" s="197"/>
    </row>
    <row r="634" spans="4:4" ht="15.75" customHeight="1">
      <c r="D634" s="197"/>
    </row>
    <row r="635" spans="4:4" ht="15.75" customHeight="1">
      <c r="D635" s="197"/>
    </row>
    <row r="636" spans="4:4" ht="15.75" customHeight="1">
      <c r="D636" s="197"/>
    </row>
    <row r="637" spans="4:4" ht="15.75" customHeight="1">
      <c r="D637" s="197"/>
    </row>
    <row r="638" spans="4:4" ht="15.75" customHeight="1">
      <c r="D638" s="197"/>
    </row>
    <row r="639" spans="4:4" ht="15.75" customHeight="1">
      <c r="D639" s="197"/>
    </row>
    <row r="640" spans="4:4" ht="15.75" customHeight="1">
      <c r="D640" s="197"/>
    </row>
    <row r="641" spans="4:4" ht="15.75" customHeight="1">
      <c r="D641" s="197"/>
    </row>
    <row r="642" spans="4:4" ht="15.75" customHeight="1">
      <c r="D642" s="197"/>
    </row>
    <row r="643" spans="4:4" ht="15.75" customHeight="1">
      <c r="D643" s="197"/>
    </row>
    <row r="644" spans="4:4" ht="15.75" customHeight="1">
      <c r="D644" s="197"/>
    </row>
    <row r="645" spans="4:4" ht="15.75" customHeight="1">
      <c r="D645" s="197"/>
    </row>
    <row r="646" spans="4:4" ht="15.75" customHeight="1">
      <c r="D646" s="197"/>
    </row>
    <row r="647" spans="4:4" ht="15.75" customHeight="1">
      <c r="D647" s="197"/>
    </row>
    <row r="648" spans="4:4" ht="15.75" customHeight="1">
      <c r="D648" s="197"/>
    </row>
    <row r="649" spans="4:4" ht="15.75" customHeight="1">
      <c r="D649" s="197"/>
    </row>
    <row r="650" spans="4:4" ht="15.75" customHeight="1">
      <c r="D650" s="197"/>
    </row>
    <row r="651" spans="4:4" ht="15.75" customHeight="1">
      <c r="D651" s="197"/>
    </row>
    <row r="652" spans="4:4" ht="15.75" customHeight="1">
      <c r="D652" s="197"/>
    </row>
    <row r="653" spans="4:4" ht="15.75" customHeight="1">
      <c r="D653" s="197"/>
    </row>
    <row r="654" spans="4:4" ht="15.75" customHeight="1">
      <c r="D654" s="197"/>
    </row>
    <row r="655" spans="4:4" ht="15.75" customHeight="1">
      <c r="D655" s="197"/>
    </row>
    <row r="656" spans="4:4" ht="15.75" customHeight="1">
      <c r="D656" s="197"/>
    </row>
    <row r="657" spans="4:4" ht="15.75" customHeight="1">
      <c r="D657" s="197"/>
    </row>
    <row r="658" spans="4:4" ht="15.75" customHeight="1">
      <c r="D658" s="197"/>
    </row>
    <row r="659" spans="4:4" ht="15.75" customHeight="1">
      <c r="D659" s="197"/>
    </row>
    <row r="660" spans="4:4" ht="15.75" customHeight="1">
      <c r="D660" s="197"/>
    </row>
    <row r="661" spans="4:4" ht="15.75" customHeight="1">
      <c r="D661" s="197"/>
    </row>
    <row r="662" spans="4:4" ht="15.75" customHeight="1">
      <c r="D662" s="197"/>
    </row>
    <row r="663" spans="4:4" ht="15.75" customHeight="1">
      <c r="D663" s="197"/>
    </row>
    <row r="664" spans="4:4" ht="15.75" customHeight="1">
      <c r="D664" s="197"/>
    </row>
    <row r="665" spans="4:4" ht="15.75" customHeight="1">
      <c r="D665" s="197"/>
    </row>
    <row r="666" spans="4:4" ht="15.75" customHeight="1">
      <c r="D666" s="197"/>
    </row>
    <row r="667" spans="4:4" ht="15.75" customHeight="1">
      <c r="D667" s="197"/>
    </row>
    <row r="668" spans="4:4" ht="15.75" customHeight="1">
      <c r="D668" s="197"/>
    </row>
    <row r="669" spans="4:4" ht="15.75" customHeight="1">
      <c r="D669" s="197"/>
    </row>
    <row r="670" spans="4:4" ht="15.75" customHeight="1">
      <c r="D670" s="197"/>
    </row>
    <row r="671" spans="4:4" ht="15.75" customHeight="1">
      <c r="D671" s="197"/>
    </row>
    <row r="672" spans="4:4" ht="15.75" customHeight="1">
      <c r="D672" s="197"/>
    </row>
    <row r="673" spans="4:4" ht="15.75" customHeight="1">
      <c r="D673" s="197"/>
    </row>
    <row r="674" spans="4:4" ht="15.75" customHeight="1">
      <c r="D674" s="197"/>
    </row>
    <row r="675" spans="4:4" ht="15.75" customHeight="1">
      <c r="D675" s="197"/>
    </row>
    <row r="676" spans="4:4" ht="15.75" customHeight="1">
      <c r="D676" s="197"/>
    </row>
    <row r="677" spans="4:4" ht="15.75" customHeight="1">
      <c r="D677" s="197"/>
    </row>
    <row r="678" spans="4:4" ht="15.75" customHeight="1">
      <c r="D678" s="197"/>
    </row>
    <row r="679" spans="4:4" ht="15.75" customHeight="1">
      <c r="D679" s="197"/>
    </row>
    <row r="680" spans="4:4" ht="15.75" customHeight="1">
      <c r="D680" s="197"/>
    </row>
    <row r="681" spans="4:4" ht="15.75" customHeight="1">
      <c r="D681" s="197"/>
    </row>
    <row r="682" spans="4:4" ht="15.75" customHeight="1">
      <c r="D682" s="197"/>
    </row>
    <row r="683" spans="4:4" ht="15.75" customHeight="1">
      <c r="D683" s="197"/>
    </row>
    <row r="684" spans="4:4" ht="15.75" customHeight="1">
      <c r="D684" s="197"/>
    </row>
    <row r="685" spans="4:4" ht="15.75" customHeight="1">
      <c r="D685" s="197"/>
    </row>
    <row r="686" spans="4:4" ht="15.75" customHeight="1">
      <c r="D686" s="197"/>
    </row>
    <row r="687" spans="4:4" ht="15.75" customHeight="1">
      <c r="D687" s="197"/>
    </row>
    <row r="688" spans="4:4" ht="15.75" customHeight="1">
      <c r="D688" s="197"/>
    </row>
    <row r="689" spans="4:4" ht="15.75" customHeight="1">
      <c r="D689" s="197"/>
    </row>
    <row r="690" spans="4:4" ht="15.75" customHeight="1">
      <c r="D690" s="197"/>
    </row>
    <row r="691" spans="4:4" ht="15.75" customHeight="1">
      <c r="D691" s="197"/>
    </row>
    <row r="692" spans="4:4" ht="15.75" customHeight="1">
      <c r="D692" s="197"/>
    </row>
    <row r="693" spans="4:4" ht="15.75" customHeight="1">
      <c r="D693" s="197"/>
    </row>
    <row r="694" spans="4:4" ht="15.75" customHeight="1">
      <c r="D694" s="197"/>
    </row>
    <row r="695" spans="4:4" ht="15.75" customHeight="1">
      <c r="D695" s="197"/>
    </row>
    <row r="696" spans="4:4" ht="15.75" customHeight="1">
      <c r="D696" s="197"/>
    </row>
    <row r="697" spans="4:4" ht="15.75" customHeight="1">
      <c r="D697" s="197"/>
    </row>
    <row r="698" spans="4:4" ht="15.75" customHeight="1">
      <c r="D698" s="197"/>
    </row>
    <row r="699" spans="4:4" ht="15.75" customHeight="1">
      <c r="D699" s="197"/>
    </row>
    <row r="700" spans="4:4" ht="15.75" customHeight="1">
      <c r="D700" s="197"/>
    </row>
    <row r="701" spans="4:4" ht="15.75" customHeight="1">
      <c r="D701" s="197"/>
    </row>
    <row r="702" spans="4:4" ht="15.75" customHeight="1">
      <c r="D702" s="197"/>
    </row>
    <row r="703" spans="4:4" ht="15.75" customHeight="1">
      <c r="D703" s="197"/>
    </row>
    <row r="704" spans="4:4" ht="15.75" customHeight="1">
      <c r="D704" s="197"/>
    </row>
    <row r="705" spans="4:4" ht="15.75" customHeight="1">
      <c r="D705" s="197"/>
    </row>
    <row r="706" spans="4:4" ht="15.75" customHeight="1">
      <c r="D706" s="197"/>
    </row>
    <row r="707" spans="4:4" ht="15.75" customHeight="1">
      <c r="D707" s="197"/>
    </row>
    <row r="708" spans="4:4" ht="15.75" customHeight="1">
      <c r="D708" s="197"/>
    </row>
    <row r="709" spans="4:4" ht="15.75" customHeight="1">
      <c r="D709" s="197"/>
    </row>
    <row r="710" spans="4:4" ht="15.75" customHeight="1">
      <c r="D710" s="197"/>
    </row>
    <row r="711" spans="4:4" ht="15.75" customHeight="1">
      <c r="D711" s="197"/>
    </row>
    <row r="712" spans="4:4" ht="15.75" customHeight="1">
      <c r="D712" s="197"/>
    </row>
    <row r="713" spans="4:4" ht="15.75" customHeight="1">
      <c r="D713" s="197"/>
    </row>
    <row r="714" spans="4:4" ht="15.75" customHeight="1">
      <c r="D714" s="197"/>
    </row>
    <row r="715" spans="4:4" ht="15.75" customHeight="1">
      <c r="D715" s="197"/>
    </row>
    <row r="716" spans="4:4" ht="15.75" customHeight="1">
      <c r="D716" s="197"/>
    </row>
    <row r="717" spans="4:4" ht="15.75" customHeight="1">
      <c r="D717" s="197"/>
    </row>
    <row r="718" spans="4:4" ht="15.75" customHeight="1">
      <c r="D718" s="197"/>
    </row>
    <row r="719" spans="4:4" ht="15.75" customHeight="1">
      <c r="D719" s="197"/>
    </row>
    <row r="720" spans="4:4" ht="15.75" customHeight="1">
      <c r="D720" s="197"/>
    </row>
    <row r="721" spans="4:4" ht="15.75" customHeight="1">
      <c r="D721" s="197"/>
    </row>
    <row r="722" spans="4:4" ht="15.75" customHeight="1">
      <c r="D722" s="197"/>
    </row>
    <row r="723" spans="4:4" ht="15.75" customHeight="1">
      <c r="D723" s="197"/>
    </row>
    <row r="724" spans="4:4" ht="15.75" customHeight="1">
      <c r="D724" s="197"/>
    </row>
    <row r="725" spans="4:4" ht="15.75" customHeight="1">
      <c r="D725" s="197"/>
    </row>
    <row r="726" spans="4:4" ht="15.75" customHeight="1">
      <c r="D726" s="197"/>
    </row>
    <row r="727" spans="4:4" ht="15.75" customHeight="1">
      <c r="D727" s="197"/>
    </row>
    <row r="728" spans="4:4" ht="15.75" customHeight="1">
      <c r="D728" s="197"/>
    </row>
    <row r="729" spans="4:4" ht="15.75" customHeight="1">
      <c r="D729" s="197"/>
    </row>
    <row r="730" spans="4:4" ht="15.75" customHeight="1">
      <c r="D730" s="197"/>
    </row>
    <row r="731" spans="4:4" ht="15.75" customHeight="1">
      <c r="D731" s="197"/>
    </row>
    <row r="732" spans="4:4" ht="15.75" customHeight="1">
      <c r="D732" s="197"/>
    </row>
    <row r="733" spans="4:4" ht="15.75" customHeight="1">
      <c r="D733" s="197"/>
    </row>
    <row r="734" spans="4:4" ht="15.75" customHeight="1">
      <c r="D734" s="197"/>
    </row>
    <row r="735" spans="4:4" ht="15.75" customHeight="1">
      <c r="D735" s="197"/>
    </row>
    <row r="736" spans="4:4" ht="15.75" customHeight="1">
      <c r="D736" s="197"/>
    </row>
    <row r="737" spans="4:4" ht="15.75" customHeight="1">
      <c r="D737" s="197"/>
    </row>
    <row r="738" spans="4:4" ht="15.75" customHeight="1">
      <c r="D738" s="197"/>
    </row>
    <row r="739" spans="4:4" ht="15.75" customHeight="1">
      <c r="D739" s="197"/>
    </row>
    <row r="740" spans="4:4" ht="15.75" customHeight="1">
      <c r="D740" s="197"/>
    </row>
    <row r="741" spans="4:4" ht="15.75" customHeight="1">
      <c r="D741" s="197"/>
    </row>
    <row r="742" spans="4:4" ht="15.75" customHeight="1">
      <c r="D742" s="197"/>
    </row>
    <row r="743" spans="4:4" ht="15.75" customHeight="1">
      <c r="D743" s="197"/>
    </row>
    <row r="744" spans="4:4" ht="15.75" customHeight="1">
      <c r="D744" s="197"/>
    </row>
    <row r="745" spans="4:4" ht="15.75" customHeight="1">
      <c r="D745" s="197"/>
    </row>
    <row r="746" spans="4:4" ht="15.75" customHeight="1">
      <c r="D746" s="197"/>
    </row>
    <row r="747" spans="4:4" ht="15.75" customHeight="1">
      <c r="D747" s="197"/>
    </row>
    <row r="748" spans="4:4" ht="15.75" customHeight="1">
      <c r="D748" s="197"/>
    </row>
    <row r="749" spans="4:4" ht="15.75" customHeight="1">
      <c r="D749" s="197"/>
    </row>
    <row r="750" spans="4:4" ht="15.75" customHeight="1">
      <c r="D750" s="197"/>
    </row>
    <row r="751" spans="4:4" ht="15.75" customHeight="1">
      <c r="D751" s="197"/>
    </row>
    <row r="752" spans="4:4" ht="15.75" customHeight="1">
      <c r="D752" s="197"/>
    </row>
    <row r="753" spans="4:4" ht="15.75" customHeight="1">
      <c r="D753" s="197"/>
    </row>
    <row r="754" spans="4:4" ht="15.75" customHeight="1">
      <c r="D754" s="197"/>
    </row>
    <row r="755" spans="4:4" ht="15.75" customHeight="1">
      <c r="D755" s="197"/>
    </row>
    <row r="756" spans="4:4" ht="15.75" customHeight="1">
      <c r="D756" s="197"/>
    </row>
    <row r="757" spans="4:4" ht="15.75" customHeight="1">
      <c r="D757" s="197"/>
    </row>
    <row r="758" spans="4:4" ht="15.75" customHeight="1">
      <c r="D758" s="197"/>
    </row>
    <row r="759" spans="4:4" ht="15.75" customHeight="1">
      <c r="D759" s="197"/>
    </row>
    <row r="760" spans="4:4" ht="15.75" customHeight="1">
      <c r="D760" s="197"/>
    </row>
    <row r="761" spans="4:4" ht="15.75" customHeight="1">
      <c r="D761" s="197"/>
    </row>
    <row r="762" spans="4:4" ht="15.75" customHeight="1">
      <c r="D762" s="197"/>
    </row>
    <row r="763" spans="4:4" ht="15.75" customHeight="1">
      <c r="D763" s="197"/>
    </row>
    <row r="764" spans="4:4" ht="15.75" customHeight="1">
      <c r="D764" s="197"/>
    </row>
    <row r="765" spans="4:4" ht="15.75" customHeight="1">
      <c r="D765" s="197"/>
    </row>
    <row r="766" spans="4:4" ht="15.75" customHeight="1">
      <c r="D766" s="197"/>
    </row>
    <row r="767" spans="4:4" ht="15.75" customHeight="1">
      <c r="D767" s="197"/>
    </row>
    <row r="768" spans="4:4" ht="15.75" customHeight="1">
      <c r="D768" s="197"/>
    </row>
    <row r="769" spans="4:4" ht="15.75" customHeight="1">
      <c r="D769" s="197"/>
    </row>
    <row r="770" spans="4:4" ht="15.75" customHeight="1">
      <c r="D770" s="197"/>
    </row>
    <row r="771" spans="4:4" ht="15.75" customHeight="1">
      <c r="D771" s="197"/>
    </row>
    <row r="772" spans="4:4" ht="15.75" customHeight="1">
      <c r="D772" s="197"/>
    </row>
    <row r="773" spans="4:4" ht="15.75" customHeight="1">
      <c r="D773" s="197"/>
    </row>
    <row r="774" spans="4:4" ht="15.75" customHeight="1">
      <c r="D774" s="197"/>
    </row>
    <row r="775" spans="4:4" ht="15.75" customHeight="1">
      <c r="D775" s="197"/>
    </row>
    <row r="776" spans="4:4" ht="15.75" customHeight="1">
      <c r="D776" s="197"/>
    </row>
    <row r="777" spans="4:4" ht="15.75" customHeight="1">
      <c r="D777" s="197"/>
    </row>
    <row r="778" spans="4:4" ht="15.75" customHeight="1">
      <c r="D778" s="197"/>
    </row>
    <row r="779" spans="4:4" ht="15.75" customHeight="1">
      <c r="D779" s="197"/>
    </row>
    <row r="780" spans="4:4" ht="15.75" customHeight="1">
      <c r="D780" s="197"/>
    </row>
    <row r="781" spans="4:4" ht="15.75" customHeight="1">
      <c r="D781" s="197"/>
    </row>
    <row r="782" spans="4:4" ht="15.75" customHeight="1">
      <c r="D782" s="197"/>
    </row>
    <row r="783" spans="4:4" ht="15.75" customHeight="1">
      <c r="D783" s="197"/>
    </row>
    <row r="784" spans="4:4" ht="15.75" customHeight="1">
      <c r="D784" s="197"/>
    </row>
    <row r="785" spans="4:4" ht="15.75" customHeight="1">
      <c r="D785" s="197"/>
    </row>
    <row r="786" spans="4:4" ht="15.75" customHeight="1">
      <c r="D786" s="197"/>
    </row>
    <row r="787" spans="4:4" ht="15.75" customHeight="1">
      <c r="D787" s="197"/>
    </row>
    <row r="788" spans="4:4" ht="15.75" customHeight="1">
      <c r="D788" s="197"/>
    </row>
    <row r="789" spans="4:4" ht="15.75" customHeight="1">
      <c r="D789" s="197"/>
    </row>
    <row r="790" spans="4:4" ht="15.75" customHeight="1">
      <c r="D790" s="197"/>
    </row>
    <row r="791" spans="4:4" ht="15.75" customHeight="1">
      <c r="D791" s="197"/>
    </row>
    <row r="792" spans="4:4" ht="15.75" customHeight="1">
      <c r="D792" s="197"/>
    </row>
    <row r="793" spans="4:4" ht="15.75" customHeight="1">
      <c r="D793" s="197"/>
    </row>
    <row r="794" spans="4:4" ht="15.75" customHeight="1">
      <c r="D794" s="197"/>
    </row>
    <row r="795" spans="4:4" ht="15.75" customHeight="1">
      <c r="D795" s="197"/>
    </row>
    <row r="796" spans="4:4" ht="15.75" customHeight="1">
      <c r="D796" s="197"/>
    </row>
    <row r="797" spans="4:4" ht="15.75" customHeight="1">
      <c r="D797" s="197"/>
    </row>
    <row r="798" spans="4:4" ht="15.75" customHeight="1">
      <c r="D798" s="197"/>
    </row>
    <row r="799" spans="4:4" ht="15.75" customHeight="1">
      <c r="D799" s="197"/>
    </row>
    <row r="800" spans="4:4" ht="15.75" customHeight="1">
      <c r="D800" s="197"/>
    </row>
    <row r="801" spans="4:4" ht="15.75" customHeight="1">
      <c r="D801" s="197"/>
    </row>
    <row r="802" spans="4:4" ht="15.75" customHeight="1">
      <c r="D802" s="197"/>
    </row>
    <row r="803" spans="4:4" ht="15.75" customHeight="1">
      <c r="D803" s="197"/>
    </row>
    <row r="804" spans="4:4" ht="15.75" customHeight="1">
      <c r="D804" s="197"/>
    </row>
    <row r="805" spans="4:4" ht="15.75" customHeight="1">
      <c r="D805" s="197"/>
    </row>
    <row r="806" spans="4:4" ht="15.75" customHeight="1">
      <c r="D806" s="197"/>
    </row>
    <row r="807" spans="4:4" ht="15.75" customHeight="1">
      <c r="D807" s="197"/>
    </row>
    <row r="808" spans="4:4" ht="15.75" customHeight="1">
      <c r="D808" s="197"/>
    </row>
    <row r="809" spans="4:4" ht="15.75" customHeight="1">
      <c r="D809" s="197"/>
    </row>
    <row r="810" spans="4:4" ht="15.75" customHeight="1">
      <c r="D810" s="197"/>
    </row>
    <row r="811" spans="4:4" ht="15.75" customHeight="1">
      <c r="D811" s="197"/>
    </row>
    <row r="812" spans="4:4" ht="15.75" customHeight="1">
      <c r="D812" s="197"/>
    </row>
    <row r="813" spans="4:4" ht="15.75" customHeight="1">
      <c r="D813" s="197"/>
    </row>
    <row r="814" spans="4:4" ht="15.75" customHeight="1">
      <c r="D814" s="197"/>
    </row>
    <row r="815" spans="4:4" ht="15.75" customHeight="1">
      <c r="D815" s="197"/>
    </row>
    <row r="816" spans="4:4" ht="15.75" customHeight="1">
      <c r="D816" s="197"/>
    </row>
    <row r="817" spans="4:4" ht="15.75" customHeight="1">
      <c r="D817" s="197"/>
    </row>
    <row r="818" spans="4:4" ht="15.75" customHeight="1">
      <c r="D818" s="197"/>
    </row>
    <row r="819" spans="4:4" ht="15.75" customHeight="1">
      <c r="D819" s="197"/>
    </row>
    <row r="820" spans="4:4" ht="15.75" customHeight="1">
      <c r="D820" s="197"/>
    </row>
    <row r="821" spans="4:4" ht="15.75" customHeight="1">
      <c r="D821" s="197"/>
    </row>
    <row r="822" spans="4:4" ht="15.75" customHeight="1">
      <c r="D822" s="197"/>
    </row>
    <row r="823" spans="4:4" ht="15.75" customHeight="1">
      <c r="D823" s="197"/>
    </row>
    <row r="824" spans="4:4" ht="15.75" customHeight="1">
      <c r="D824" s="197"/>
    </row>
    <row r="825" spans="4:4" ht="15.75" customHeight="1">
      <c r="D825" s="197"/>
    </row>
    <row r="826" spans="4:4" ht="15.75" customHeight="1">
      <c r="D826" s="197"/>
    </row>
    <row r="827" spans="4:4" ht="15.75" customHeight="1">
      <c r="D827" s="197"/>
    </row>
    <row r="828" spans="4:4" ht="15.75" customHeight="1">
      <c r="D828" s="197"/>
    </row>
    <row r="829" spans="4:4" ht="15.75" customHeight="1">
      <c r="D829" s="197"/>
    </row>
    <row r="830" spans="4:4" ht="15.75" customHeight="1">
      <c r="D830" s="197"/>
    </row>
    <row r="831" spans="4:4" ht="15.75" customHeight="1">
      <c r="D831" s="197"/>
    </row>
    <row r="832" spans="4:4" ht="15.75" customHeight="1">
      <c r="D832" s="197"/>
    </row>
    <row r="833" spans="4:4" ht="15.75" customHeight="1">
      <c r="D833" s="197"/>
    </row>
    <row r="834" spans="4:4" ht="15.75" customHeight="1">
      <c r="D834" s="197"/>
    </row>
    <row r="835" spans="4:4" ht="15.75" customHeight="1">
      <c r="D835" s="197"/>
    </row>
    <row r="836" spans="4:4" ht="15.75" customHeight="1">
      <c r="D836" s="197"/>
    </row>
    <row r="837" spans="4:4" ht="15.75" customHeight="1">
      <c r="D837" s="197"/>
    </row>
    <row r="838" spans="4:4" ht="15.75" customHeight="1">
      <c r="D838" s="197"/>
    </row>
    <row r="839" spans="4:4" ht="15.75" customHeight="1">
      <c r="D839" s="197"/>
    </row>
    <row r="840" spans="4:4" ht="15.75" customHeight="1">
      <c r="D840" s="197"/>
    </row>
    <row r="841" spans="4:4" ht="15.75" customHeight="1">
      <c r="D841" s="197"/>
    </row>
    <row r="842" spans="4:4" ht="15.75" customHeight="1">
      <c r="D842" s="197"/>
    </row>
    <row r="843" spans="4:4" ht="15.75" customHeight="1">
      <c r="D843" s="197"/>
    </row>
    <row r="844" spans="4:4" ht="15.75" customHeight="1">
      <c r="D844" s="197"/>
    </row>
    <row r="845" spans="4:4" ht="15.75" customHeight="1">
      <c r="D845" s="197"/>
    </row>
    <row r="846" spans="4:4" ht="15.75" customHeight="1">
      <c r="D846" s="197"/>
    </row>
    <row r="847" spans="4:4" ht="15.75" customHeight="1">
      <c r="D847" s="197"/>
    </row>
    <row r="848" spans="4:4" ht="15.75" customHeight="1">
      <c r="D848" s="197"/>
    </row>
    <row r="849" spans="4:4" ht="15.75" customHeight="1">
      <c r="D849" s="197"/>
    </row>
    <row r="850" spans="4:4" ht="15.75" customHeight="1">
      <c r="D850" s="197"/>
    </row>
    <row r="851" spans="4:4" ht="15.75" customHeight="1">
      <c r="D851" s="197"/>
    </row>
    <row r="852" spans="4:4" ht="15.75" customHeight="1">
      <c r="D852" s="197"/>
    </row>
    <row r="853" spans="4:4" ht="15.75" customHeight="1">
      <c r="D853" s="197"/>
    </row>
    <row r="854" spans="4:4" ht="15.75" customHeight="1">
      <c r="D854" s="197"/>
    </row>
    <row r="855" spans="4:4" ht="15.75" customHeight="1">
      <c r="D855" s="197"/>
    </row>
    <row r="856" spans="4:4" ht="15.75" customHeight="1">
      <c r="D856" s="197"/>
    </row>
    <row r="857" spans="4:4" ht="15.75" customHeight="1">
      <c r="D857" s="197"/>
    </row>
    <row r="858" spans="4:4" ht="15.75" customHeight="1">
      <c r="D858" s="197"/>
    </row>
    <row r="859" spans="4:4" ht="15.75" customHeight="1">
      <c r="D859" s="197"/>
    </row>
    <row r="860" spans="4:4" ht="15.75" customHeight="1">
      <c r="D860" s="197"/>
    </row>
    <row r="861" spans="4:4" ht="15.75" customHeight="1">
      <c r="D861" s="197"/>
    </row>
    <row r="862" spans="4:4" ht="15.75" customHeight="1">
      <c r="D862" s="197"/>
    </row>
    <row r="863" spans="4:4" ht="15.75" customHeight="1">
      <c r="D863" s="197"/>
    </row>
    <row r="864" spans="4:4" ht="15.75" customHeight="1">
      <c r="D864" s="197"/>
    </row>
    <row r="865" spans="4:4" ht="15.75" customHeight="1">
      <c r="D865" s="197"/>
    </row>
    <row r="866" spans="4:4" ht="15.75" customHeight="1">
      <c r="D866" s="197"/>
    </row>
    <row r="867" spans="4:4" ht="15.75" customHeight="1">
      <c r="D867" s="197"/>
    </row>
    <row r="868" spans="4:4" ht="15.75" customHeight="1">
      <c r="D868" s="197"/>
    </row>
    <row r="869" spans="4:4" ht="15.75" customHeight="1">
      <c r="D869" s="197"/>
    </row>
    <row r="870" spans="4:4" ht="15.75" customHeight="1">
      <c r="D870" s="197"/>
    </row>
    <row r="871" spans="4:4" ht="15.75" customHeight="1">
      <c r="D871" s="197"/>
    </row>
    <row r="872" spans="4:4" ht="15.75" customHeight="1">
      <c r="D872" s="197"/>
    </row>
    <row r="873" spans="4:4" ht="15.75" customHeight="1">
      <c r="D873" s="197"/>
    </row>
    <row r="874" spans="4:4" ht="15.75" customHeight="1">
      <c r="D874" s="197"/>
    </row>
    <row r="875" spans="4:4" ht="15.75" customHeight="1">
      <c r="D875" s="197"/>
    </row>
    <row r="876" spans="4:4" ht="15.75" customHeight="1">
      <c r="D876" s="197"/>
    </row>
    <row r="877" spans="4:4" ht="15.75" customHeight="1">
      <c r="D877" s="197"/>
    </row>
    <row r="878" spans="4:4" ht="15.75" customHeight="1">
      <c r="D878" s="197"/>
    </row>
    <row r="879" spans="4:4" ht="15.75" customHeight="1">
      <c r="D879" s="197"/>
    </row>
    <row r="880" spans="4:4" ht="15.75" customHeight="1">
      <c r="D880" s="197"/>
    </row>
    <row r="881" spans="4:4" ht="15.75" customHeight="1">
      <c r="D881" s="197"/>
    </row>
    <row r="882" spans="4:4" ht="15.75" customHeight="1">
      <c r="D882" s="197"/>
    </row>
    <row r="883" spans="4:4" ht="15.75" customHeight="1">
      <c r="D883" s="197"/>
    </row>
    <row r="884" spans="4:4" ht="15.75" customHeight="1">
      <c r="D884" s="197"/>
    </row>
    <row r="885" spans="4:4" ht="15.75" customHeight="1">
      <c r="D885" s="197"/>
    </row>
    <row r="886" spans="4:4" ht="15.75" customHeight="1">
      <c r="D886" s="197"/>
    </row>
    <row r="887" spans="4:4" ht="15.75" customHeight="1">
      <c r="D887" s="197"/>
    </row>
    <row r="888" spans="4:4" ht="15.75" customHeight="1">
      <c r="D888" s="197"/>
    </row>
    <row r="889" spans="4:4" ht="15.75" customHeight="1">
      <c r="D889" s="197"/>
    </row>
    <row r="890" spans="4:4" ht="15.75" customHeight="1">
      <c r="D890" s="197"/>
    </row>
    <row r="891" spans="4:4" ht="15.75" customHeight="1">
      <c r="D891" s="197"/>
    </row>
    <row r="892" spans="4:4" ht="15.75" customHeight="1">
      <c r="D892" s="197"/>
    </row>
    <row r="893" spans="4:4" ht="15.75" customHeight="1">
      <c r="D893" s="197"/>
    </row>
    <row r="894" spans="4:4" ht="15.75" customHeight="1">
      <c r="D894" s="197"/>
    </row>
    <row r="895" spans="4:4" ht="15.75" customHeight="1">
      <c r="D895" s="197"/>
    </row>
    <row r="896" spans="4:4" ht="15.75" customHeight="1">
      <c r="D896" s="197"/>
    </row>
    <row r="897" spans="4:4" ht="15.75" customHeight="1">
      <c r="D897" s="197"/>
    </row>
    <row r="898" spans="4:4" ht="15.75" customHeight="1">
      <c r="D898" s="197"/>
    </row>
    <row r="899" spans="4:4" ht="15.75" customHeight="1">
      <c r="D899" s="197"/>
    </row>
    <row r="900" spans="4:4" ht="15.75" customHeight="1">
      <c r="D900" s="197"/>
    </row>
    <row r="901" spans="4:4" ht="15.75" customHeight="1">
      <c r="D901" s="197"/>
    </row>
    <row r="902" spans="4:4" ht="15.75" customHeight="1">
      <c r="D902" s="197"/>
    </row>
    <row r="903" spans="4:4" ht="15.75" customHeight="1">
      <c r="D903" s="197"/>
    </row>
    <row r="904" spans="4:4" ht="15.75" customHeight="1">
      <c r="D904" s="197"/>
    </row>
    <row r="905" spans="4:4" ht="15.75" customHeight="1">
      <c r="D905" s="197"/>
    </row>
    <row r="906" spans="4:4" ht="15.75" customHeight="1">
      <c r="D906" s="197"/>
    </row>
    <row r="907" spans="4:4" ht="15.75" customHeight="1">
      <c r="D907" s="197"/>
    </row>
    <row r="908" spans="4:4" ht="15.75" customHeight="1">
      <c r="D908" s="197"/>
    </row>
    <row r="909" spans="4:4" ht="15.75" customHeight="1">
      <c r="D909" s="197"/>
    </row>
    <row r="910" spans="4:4" ht="15.75" customHeight="1">
      <c r="D910" s="197"/>
    </row>
    <row r="911" spans="4:4" ht="15.75" customHeight="1">
      <c r="D911" s="197"/>
    </row>
    <row r="912" spans="4:4" ht="15.75" customHeight="1">
      <c r="D912" s="197"/>
    </row>
    <row r="913" spans="4:4" ht="15.75" customHeight="1">
      <c r="D913" s="197"/>
    </row>
    <row r="914" spans="4:4" ht="15.75" customHeight="1">
      <c r="D914" s="197"/>
    </row>
    <row r="915" spans="4:4" ht="15.75" customHeight="1">
      <c r="D915" s="197"/>
    </row>
    <row r="916" spans="4:4" ht="15.75" customHeight="1">
      <c r="D916" s="197"/>
    </row>
    <row r="917" spans="4:4" ht="15.75" customHeight="1">
      <c r="D917" s="197"/>
    </row>
    <row r="918" spans="4:4" ht="15.75" customHeight="1">
      <c r="D918" s="197"/>
    </row>
    <row r="919" spans="4:4" ht="15.75" customHeight="1">
      <c r="D919" s="197"/>
    </row>
    <row r="920" spans="4:4" ht="15.75" customHeight="1">
      <c r="D920" s="197"/>
    </row>
    <row r="921" spans="4:4" ht="15.75" customHeight="1">
      <c r="D921" s="197"/>
    </row>
    <row r="922" spans="4:4" ht="15.75" customHeight="1">
      <c r="D922" s="197"/>
    </row>
    <row r="923" spans="4:4" ht="15.75" customHeight="1">
      <c r="D923" s="197"/>
    </row>
    <row r="924" spans="4:4" ht="15.75" customHeight="1">
      <c r="D924" s="197"/>
    </row>
    <row r="925" spans="4:4" ht="15.75" customHeight="1">
      <c r="D925" s="197"/>
    </row>
    <row r="926" spans="4:4" ht="15.75" customHeight="1">
      <c r="D926" s="197"/>
    </row>
    <row r="927" spans="4:4" ht="15.75" customHeight="1">
      <c r="D927" s="197"/>
    </row>
    <row r="928" spans="4:4" ht="15.75" customHeight="1">
      <c r="D928" s="197"/>
    </row>
    <row r="929" spans="4:4" ht="15.75" customHeight="1">
      <c r="D929" s="197"/>
    </row>
    <row r="930" spans="4:4" ht="15.75" customHeight="1">
      <c r="D930" s="197"/>
    </row>
    <row r="931" spans="4:4" ht="15.75" customHeight="1">
      <c r="D931" s="197"/>
    </row>
    <row r="932" spans="4:4" ht="15.75" customHeight="1">
      <c r="D932" s="197"/>
    </row>
    <row r="933" spans="4:4" ht="15.75" customHeight="1">
      <c r="D933" s="197"/>
    </row>
    <row r="934" spans="4:4" ht="15.75" customHeight="1">
      <c r="D934" s="197"/>
    </row>
    <row r="935" spans="4:4" ht="15.75" customHeight="1">
      <c r="D935" s="197"/>
    </row>
    <row r="936" spans="4:4" ht="15.75" customHeight="1">
      <c r="D936" s="197"/>
    </row>
    <row r="937" spans="4:4" ht="15.75" customHeight="1">
      <c r="D937" s="197"/>
    </row>
    <row r="938" spans="4:4" ht="15.75" customHeight="1">
      <c r="D938" s="197"/>
    </row>
    <row r="939" spans="4:4" ht="15.75" customHeight="1">
      <c r="D939" s="197"/>
    </row>
    <row r="940" spans="4:4" ht="15.75" customHeight="1">
      <c r="D940" s="197"/>
    </row>
    <row r="941" spans="4:4" ht="15.75" customHeight="1">
      <c r="D941" s="197"/>
    </row>
    <row r="942" spans="4:4" ht="15.75" customHeight="1">
      <c r="D942" s="197"/>
    </row>
    <row r="943" spans="4:4" ht="15.75" customHeight="1">
      <c r="D943" s="197"/>
    </row>
    <row r="944" spans="4:4" ht="15.75" customHeight="1">
      <c r="D944" s="197"/>
    </row>
    <row r="945" spans="4:4" ht="15.75" customHeight="1">
      <c r="D945" s="197"/>
    </row>
    <row r="946" spans="4:4" ht="15.75" customHeight="1">
      <c r="D946" s="197"/>
    </row>
    <row r="947" spans="4:4" ht="15.75" customHeight="1">
      <c r="D947" s="197"/>
    </row>
    <row r="948" spans="4:4" ht="15.75" customHeight="1">
      <c r="D948" s="197"/>
    </row>
    <row r="949" spans="4:4" ht="15.75" customHeight="1">
      <c r="D949" s="197"/>
    </row>
    <row r="950" spans="4:4" ht="15.75" customHeight="1">
      <c r="D950" s="197"/>
    </row>
    <row r="951" spans="4:4" ht="15.75" customHeight="1">
      <c r="D951" s="197"/>
    </row>
    <row r="952" spans="4:4" ht="15.75" customHeight="1">
      <c r="D952" s="197"/>
    </row>
    <row r="953" spans="4:4" ht="15.75" customHeight="1">
      <c r="D953" s="197"/>
    </row>
    <row r="954" spans="4:4" ht="15.75" customHeight="1">
      <c r="D954" s="197"/>
    </row>
    <row r="955" spans="4:4" ht="15.75" customHeight="1">
      <c r="D955" s="197"/>
    </row>
    <row r="956" spans="4:4" ht="15.75" customHeight="1">
      <c r="D956" s="197"/>
    </row>
    <row r="957" spans="4:4" ht="15.75" customHeight="1">
      <c r="D957" s="197"/>
    </row>
    <row r="958" spans="4:4" ht="15.75" customHeight="1">
      <c r="D958" s="197"/>
    </row>
    <row r="959" spans="4:4" ht="15.75" customHeight="1">
      <c r="D959" s="197"/>
    </row>
    <row r="960" spans="4:4" ht="15.75" customHeight="1">
      <c r="D960" s="197"/>
    </row>
    <row r="961" spans="4:4" ht="15.75" customHeight="1">
      <c r="D961" s="197"/>
    </row>
    <row r="962" spans="4:4" ht="15.75" customHeight="1">
      <c r="D962" s="197"/>
    </row>
    <row r="963" spans="4:4" ht="15.75" customHeight="1">
      <c r="D963" s="197"/>
    </row>
    <row r="964" spans="4:4" ht="15.75" customHeight="1">
      <c r="D964" s="197"/>
    </row>
    <row r="965" spans="4:4" ht="15.75" customHeight="1">
      <c r="D965" s="197"/>
    </row>
    <row r="966" spans="4:4" ht="15.75" customHeight="1">
      <c r="D966" s="197"/>
    </row>
    <row r="967" spans="4:4" ht="15.75" customHeight="1">
      <c r="D967" s="197"/>
    </row>
    <row r="968" spans="4:4" ht="15.75" customHeight="1">
      <c r="D968" s="197"/>
    </row>
    <row r="969" spans="4:4" ht="15.75" customHeight="1">
      <c r="D969" s="197"/>
    </row>
    <row r="970" spans="4:4" ht="15.75" customHeight="1">
      <c r="D970" s="197"/>
    </row>
    <row r="971" spans="4:4" ht="15.75" customHeight="1">
      <c r="D971" s="197"/>
    </row>
    <row r="972" spans="4:4" ht="15.75" customHeight="1">
      <c r="D972" s="197"/>
    </row>
    <row r="973" spans="4:4" ht="15.75" customHeight="1">
      <c r="D973" s="197"/>
    </row>
    <row r="974" spans="4:4" ht="15.75" customHeight="1">
      <c r="D974" s="197"/>
    </row>
    <row r="975" spans="4:4" ht="15.75" customHeight="1">
      <c r="D975" s="197"/>
    </row>
    <row r="976" spans="4:4" ht="15.75" customHeight="1">
      <c r="D976" s="197"/>
    </row>
    <row r="977" spans="4:4" ht="15.75" customHeight="1">
      <c r="D977" s="197"/>
    </row>
    <row r="978" spans="4:4" ht="15.75" customHeight="1">
      <c r="D978" s="197"/>
    </row>
    <row r="979" spans="4:4" ht="15.75" customHeight="1">
      <c r="D979" s="197"/>
    </row>
    <row r="980" spans="4:4" ht="15.75" customHeight="1">
      <c r="D980" s="197"/>
    </row>
    <row r="981" spans="4:4" ht="15.75" customHeight="1">
      <c r="D981" s="197"/>
    </row>
    <row r="982" spans="4:4" ht="15.75" customHeight="1">
      <c r="D982" s="197"/>
    </row>
    <row r="983" spans="4:4" ht="15.75" customHeight="1">
      <c r="D983" s="197"/>
    </row>
    <row r="984" spans="4:4" ht="15.75" customHeight="1">
      <c r="D984" s="197"/>
    </row>
    <row r="985" spans="4:4" ht="15.75" customHeight="1">
      <c r="D985" s="197"/>
    </row>
    <row r="986" spans="4:4" ht="15.75" customHeight="1">
      <c r="D986" s="197"/>
    </row>
    <row r="987" spans="4:4" ht="15.75" customHeight="1">
      <c r="D987" s="197"/>
    </row>
    <row r="988" spans="4:4" ht="15.75" customHeight="1">
      <c r="D988" s="197"/>
    </row>
    <row r="989" spans="4:4" ht="15.75" customHeight="1">
      <c r="D989" s="197"/>
    </row>
    <row r="990" spans="4:4" ht="15.75" customHeight="1">
      <c r="D990" s="197"/>
    </row>
    <row r="991" spans="4:4" ht="15.75" customHeight="1">
      <c r="D991" s="197"/>
    </row>
    <row r="992" spans="4:4" ht="15.75" customHeight="1">
      <c r="D992" s="197"/>
    </row>
    <row r="993" spans="4:4" ht="15.75" customHeight="1">
      <c r="D993" s="197"/>
    </row>
    <row r="994" spans="4:4" ht="15.75" customHeight="1">
      <c r="D994" s="197"/>
    </row>
    <row r="995" spans="4:4" ht="15.75" customHeight="1">
      <c r="D995" s="197"/>
    </row>
    <row r="996" spans="4:4" ht="15.75" customHeight="1">
      <c r="D996" s="197"/>
    </row>
    <row r="997" spans="4:4" ht="15.75" customHeight="1">
      <c r="D997" s="197"/>
    </row>
    <row r="998" spans="4:4" ht="15.75" customHeight="1">
      <c r="D998" s="197"/>
    </row>
    <row r="999" spans="4:4" ht="15.75" customHeight="1">
      <c r="D999" s="197"/>
    </row>
    <row r="1000" spans="4:4" ht="15.75" customHeight="1">
      <c r="D1000" s="197"/>
    </row>
    <row r="1001" spans="4:4" ht="15.75" customHeight="1">
      <c r="D1001" s="197"/>
    </row>
    <row r="1002" spans="4:4" ht="15.75" customHeight="1">
      <c r="D1002" s="197"/>
    </row>
    <row r="1003" spans="4:4" ht="15.75" customHeight="1">
      <c r="D1003" s="197"/>
    </row>
    <row r="1004" spans="4:4" ht="15.75" customHeight="1">
      <c r="D1004" s="197"/>
    </row>
    <row r="1005" spans="4:4" ht="15.75" customHeight="1">
      <c r="D1005" s="197"/>
    </row>
    <row r="1006" spans="4:4" ht="15.75" customHeight="1">
      <c r="D1006" s="197"/>
    </row>
    <row r="1007" spans="4:4" ht="15.75" customHeight="1">
      <c r="D1007" s="197"/>
    </row>
    <row r="1008" spans="4:4" ht="15.75" customHeight="1">
      <c r="D1008" s="197"/>
    </row>
    <row r="1009" spans="4:4" ht="15.75" customHeight="1">
      <c r="D1009" s="197"/>
    </row>
    <row r="1010" spans="4:4" ht="15.75" customHeight="1">
      <c r="D1010" s="197"/>
    </row>
    <row r="1011" spans="4:4" ht="15.75" customHeight="1">
      <c r="D1011" s="197"/>
    </row>
    <row r="1012" spans="4:4" ht="15.75" customHeight="1">
      <c r="D1012" s="197"/>
    </row>
    <row r="1013" spans="4:4" ht="15.75" customHeight="1">
      <c r="D1013" s="197"/>
    </row>
    <row r="1014" spans="4:4" ht="15.75" customHeight="1">
      <c r="D1014" s="197"/>
    </row>
    <row r="1015" spans="4:4" ht="15.75" customHeight="1">
      <c r="D1015" s="197"/>
    </row>
    <row r="1016" spans="4:4" ht="15.75" customHeight="1">
      <c r="D1016" s="197"/>
    </row>
    <row r="1017" spans="4:4" ht="15.75" customHeight="1">
      <c r="D1017" s="197"/>
    </row>
    <row r="1018" spans="4:4" ht="15.75" customHeight="1">
      <c r="D1018" s="197"/>
    </row>
    <row r="1019" spans="4:4" ht="15.75" customHeight="1">
      <c r="D1019" s="197"/>
    </row>
    <row r="1020" spans="4:4" ht="15.75" customHeight="1">
      <c r="D1020" s="197"/>
    </row>
    <row r="1021" spans="4:4" ht="15.75" customHeight="1">
      <c r="D1021" s="197"/>
    </row>
    <row r="1022" spans="4:4"/>
  </sheetData>
  <mergeCells count="105">
    <mergeCell ref="A72:D72"/>
    <mergeCell ref="B76:C76"/>
    <mergeCell ref="A73:D73"/>
    <mergeCell ref="B74:D74"/>
    <mergeCell ref="A75:D75"/>
    <mergeCell ref="A110:B110"/>
    <mergeCell ref="B70:C70"/>
    <mergeCell ref="A71:C71"/>
    <mergeCell ref="A99:D99"/>
    <mergeCell ref="A108:B108"/>
    <mergeCell ref="A82:B84"/>
    <mergeCell ref="A95:B98"/>
    <mergeCell ref="A93:B93"/>
    <mergeCell ref="A131:B136"/>
    <mergeCell ref="A85:D85"/>
    <mergeCell ref="A100:D100"/>
    <mergeCell ref="B77:C77"/>
    <mergeCell ref="B78:C78"/>
    <mergeCell ref="A81:D81"/>
    <mergeCell ref="B79:C79"/>
    <mergeCell ref="A80:C80"/>
    <mergeCell ref="A141:C141"/>
    <mergeCell ref="A129:C129"/>
    <mergeCell ref="A137:D137"/>
    <mergeCell ref="B122:C122"/>
    <mergeCell ref="B123:C123"/>
    <mergeCell ref="A126:C126"/>
    <mergeCell ref="B120:C120"/>
    <mergeCell ref="B121:C121"/>
    <mergeCell ref="A111:D111"/>
    <mergeCell ref="B114:C114"/>
    <mergeCell ref="A127:D127"/>
    <mergeCell ref="A113:D113"/>
    <mergeCell ref="A6:D6"/>
    <mergeCell ref="B7:C7"/>
    <mergeCell ref="B8:C8"/>
    <mergeCell ref="B9:C9"/>
    <mergeCell ref="B10:C10"/>
    <mergeCell ref="A1:D1"/>
    <mergeCell ref="B2:D2"/>
    <mergeCell ref="B3:D3"/>
    <mergeCell ref="B4:D4"/>
    <mergeCell ref="B5:D5"/>
    <mergeCell ref="A16:C16"/>
    <mergeCell ref="A17:C17"/>
    <mergeCell ref="A18:C18"/>
    <mergeCell ref="A19:C19"/>
    <mergeCell ref="A20:C20"/>
    <mergeCell ref="A11:D11"/>
    <mergeCell ref="A12:D12"/>
    <mergeCell ref="A13:C13"/>
    <mergeCell ref="A14:C14"/>
    <mergeCell ref="A15:C15"/>
    <mergeCell ref="B30:C30"/>
    <mergeCell ref="B31:C31"/>
    <mergeCell ref="A36:D36"/>
    <mergeCell ref="A33:C33"/>
    <mergeCell ref="A34:C34"/>
    <mergeCell ref="A21:C21"/>
    <mergeCell ref="A22:C22"/>
    <mergeCell ref="A23:D23"/>
    <mergeCell ref="A24:D24"/>
    <mergeCell ref="B26:C26"/>
    <mergeCell ref="A37:D37"/>
    <mergeCell ref="A41:B41"/>
    <mergeCell ref="A44:D44"/>
    <mergeCell ref="A49:D49"/>
    <mergeCell ref="B68:C68"/>
    <mergeCell ref="B69:C69"/>
    <mergeCell ref="B63:C63"/>
    <mergeCell ref="B64:C64"/>
    <mergeCell ref="B65:C65"/>
    <mergeCell ref="B66:C66"/>
    <mergeCell ref="B67:C67"/>
    <mergeCell ref="A43:D43"/>
    <mergeCell ref="A48:D48"/>
    <mergeCell ref="A59:B59"/>
    <mergeCell ref="A60:D60"/>
    <mergeCell ref="A62:D62"/>
    <mergeCell ref="A42:C42"/>
    <mergeCell ref="A45:B47"/>
    <mergeCell ref="B159:C159"/>
    <mergeCell ref="A162:C162"/>
    <mergeCell ref="A163:C163"/>
    <mergeCell ref="A143:C143"/>
    <mergeCell ref="A148:B148"/>
    <mergeCell ref="A149:C149"/>
    <mergeCell ref="A151:D151"/>
    <mergeCell ref="A152:C152"/>
    <mergeCell ref="B115:C115"/>
    <mergeCell ref="A116:C116"/>
    <mergeCell ref="A119:D119"/>
    <mergeCell ref="B124:C124"/>
    <mergeCell ref="B125:C125"/>
    <mergeCell ref="A160:C160"/>
    <mergeCell ref="A161:C161"/>
    <mergeCell ref="B153:C153"/>
    <mergeCell ref="B154:C154"/>
    <mergeCell ref="B155:C155"/>
    <mergeCell ref="B157:C157"/>
    <mergeCell ref="A158:C158"/>
    <mergeCell ref="B156:C156"/>
    <mergeCell ref="A128:D128"/>
    <mergeCell ref="A130:D130"/>
    <mergeCell ref="A139:C139"/>
  </mergeCells>
  <phoneticPr fontId="26" type="noConversion"/>
  <pageMargins left="0.511811024" right="0.511811024" top="0.78740157499999996" bottom="0.78740157499999996" header="0" footer="0"/>
  <pageSetup orientation="landscape" r:id="rId1"/>
  <ignoredErrors>
    <ignoredError sqref="D10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968"/>
  <sheetViews>
    <sheetView showGridLines="0" topLeftCell="A4" zoomScale="85" zoomScaleNormal="85" zoomScaleSheetLayoutView="100" workbookViewId="0">
      <selection activeCell="L13" sqref="L13"/>
    </sheetView>
  </sheetViews>
  <sheetFormatPr defaultColWidth="9.140625" defaultRowHeight="15" customHeight="1"/>
  <cols>
    <col min="1" max="1" width="4.85546875" style="82" customWidth="1"/>
    <col min="2" max="2" width="39" style="82" customWidth="1"/>
    <col min="3" max="3" width="8.7109375" style="82" customWidth="1"/>
    <col min="4" max="4" width="11.85546875" style="82" customWidth="1"/>
    <col min="5" max="5" width="13.7109375" style="82" customWidth="1"/>
    <col min="6" max="6" width="10.85546875" style="82" customWidth="1"/>
    <col min="7" max="7" width="9.140625" style="82" customWidth="1"/>
    <col min="8" max="8" width="13.42578125" style="82" customWidth="1"/>
    <col min="9" max="9" width="13.7109375" style="82" customWidth="1"/>
    <col min="10" max="10" width="17.5703125" style="82" bestFit="1" customWidth="1"/>
    <col min="11" max="11" width="10.5703125" style="82" bestFit="1" customWidth="1"/>
    <col min="12" max="12" width="18" style="82" customWidth="1"/>
    <col min="13" max="13" width="15.7109375" style="82" customWidth="1"/>
    <col min="14" max="14" width="10.85546875" style="82" customWidth="1"/>
    <col min="15" max="16384" width="9.140625" style="82"/>
  </cols>
  <sheetData>
    <row r="1" spans="1:14" s="76" customFormat="1" ht="51.75" customHeight="1">
      <c r="A1" s="416"/>
      <c r="B1" s="416"/>
      <c r="C1" s="416"/>
      <c r="D1" s="416"/>
      <c r="E1" s="416"/>
      <c r="F1" s="416"/>
      <c r="G1" s="416"/>
      <c r="H1" s="416"/>
      <c r="I1" s="416"/>
      <c r="J1" s="416"/>
      <c r="K1" s="75"/>
    </row>
    <row r="2" spans="1:14" s="76" customFormat="1">
      <c r="A2" s="77" t="s">
        <v>5</v>
      </c>
      <c r="B2" s="78"/>
      <c r="C2" s="78"/>
      <c r="D2" s="78"/>
      <c r="E2" s="78"/>
      <c r="F2" s="78"/>
      <c r="G2" s="78"/>
      <c r="H2" s="78"/>
      <c r="I2" s="78"/>
      <c r="J2" s="78"/>
    </row>
    <row r="3" spans="1:14" s="76" customFormat="1">
      <c r="A3" s="417" t="s">
        <v>148</v>
      </c>
      <c r="B3" s="417"/>
      <c r="C3" s="417"/>
      <c r="D3" s="417"/>
      <c r="E3" s="417"/>
      <c r="F3" s="417"/>
      <c r="G3" s="417"/>
      <c r="H3" s="417"/>
      <c r="I3" s="417"/>
      <c r="J3" s="417"/>
    </row>
    <row r="4" spans="1:14" s="76" customFormat="1" ht="12" customHeight="1">
      <c r="A4" s="79"/>
      <c r="B4" s="79"/>
      <c r="C4" s="79"/>
      <c r="D4" s="79"/>
      <c r="E4" s="79"/>
      <c r="F4" s="79"/>
      <c r="G4" s="79"/>
      <c r="H4" s="79"/>
      <c r="I4" s="79"/>
      <c r="J4" s="79"/>
    </row>
    <row r="5" spans="1:14" s="80" customFormat="1" ht="12" customHeight="1">
      <c r="A5" s="418"/>
      <c r="B5" s="418"/>
      <c r="C5" s="418"/>
      <c r="D5" s="418"/>
      <c r="E5" s="418"/>
      <c r="F5" s="418"/>
      <c r="G5" s="418"/>
      <c r="H5" s="418"/>
      <c r="I5" s="418"/>
      <c r="J5" s="418"/>
    </row>
    <row r="6" spans="1:14" ht="24" customHeight="1">
      <c r="A6" s="419" t="s">
        <v>255</v>
      </c>
      <c r="B6" s="419"/>
      <c r="C6" s="419"/>
      <c r="D6" s="419"/>
      <c r="E6" s="419"/>
      <c r="F6" s="419"/>
      <c r="G6" s="419"/>
      <c r="H6" s="419"/>
      <c r="I6" s="419"/>
      <c r="J6" s="81"/>
    </row>
    <row r="7" spans="1:14">
      <c r="A7" s="420"/>
      <c r="B7" s="420"/>
      <c r="C7" s="420"/>
      <c r="D7" s="420"/>
      <c r="E7" s="420"/>
      <c r="F7" s="420"/>
      <c r="G7" s="420"/>
      <c r="H7" s="420"/>
      <c r="I7" s="420"/>
      <c r="J7" s="81"/>
    </row>
    <row r="8" spans="1:14" s="85" customFormat="1" ht="20.100000000000001" customHeight="1">
      <c r="A8" s="413" t="s">
        <v>149</v>
      </c>
      <c r="B8" s="414"/>
      <c r="C8" s="414"/>
      <c r="D8" s="414"/>
      <c r="E8" s="414"/>
      <c r="F8" s="414"/>
      <c r="G8" s="414"/>
      <c r="H8" s="414"/>
      <c r="I8" s="415"/>
      <c r="J8" s="83"/>
      <c r="K8" s="84"/>
    </row>
    <row r="9" spans="1:14" s="83" customFormat="1" ht="30">
      <c r="A9" s="402" t="s">
        <v>132</v>
      </c>
      <c r="B9" s="402" t="s">
        <v>133</v>
      </c>
      <c r="C9" s="402" t="s">
        <v>134</v>
      </c>
      <c r="D9" s="405" t="s">
        <v>150</v>
      </c>
      <c r="E9" s="102" t="s">
        <v>151</v>
      </c>
      <c r="F9" s="405" t="s">
        <v>152</v>
      </c>
      <c r="G9" s="405" t="s">
        <v>153</v>
      </c>
      <c r="H9" s="405" t="s">
        <v>154</v>
      </c>
      <c r="I9" s="405" t="s">
        <v>155</v>
      </c>
    </row>
    <row r="10" spans="1:14" s="83" customFormat="1">
      <c r="A10" s="403"/>
      <c r="B10" s="403"/>
      <c r="C10" s="403"/>
      <c r="D10" s="407"/>
      <c r="E10" s="101" t="s">
        <v>156</v>
      </c>
      <c r="F10" s="407"/>
      <c r="G10" s="407"/>
      <c r="H10" s="407"/>
      <c r="I10" s="407"/>
    </row>
    <row r="11" spans="1:14" s="83" customFormat="1" ht="15.75">
      <c r="A11" s="404"/>
      <c r="B11" s="404"/>
      <c r="C11" s="404"/>
      <c r="D11" s="406"/>
      <c r="E11" s="105">
        <v>8</v>
      </c>
      <c r="F11" s="406"/>
      <c r="G11" s="406"/>
      <c r="H11" s="406"/>
      <c r="I11" s="406"/>
    </row>
    <row r="12" spans="1:14" s="83" customFormat="1" ht="94.5" customHeight="1">
      <c r="A12" s="86">
        <v>1</v>
      </c>
      <c r="B12" s="87" t="s">
        <v>157</v>
      </c>
      <c r="C12" s="86" t="s">
        <v>158</v>
      </c>
      <c r="D12" s="88">
        <v>2</v>
      </c>
      <c r="E12" s="88">
        <f>D12*$E$11</f>
        <v>16</v>
      </c>
      <c r="F12" s="242">
        <v>140.22999999999999</v>
      </c>
      <c r="G12" s="201">
        <v>6</v>
      </c>
      <c r="H12" s="89">
        <f t="shared" ref="H12:H20" si="0">I12*12</f>
        <v>2243.6799999999998</v>
      </c>
      <c r="I12" s="89">
        <f>(E12*F12)/(D12*G12)</f>
        <v>186.97333333333333</v>
      </c>
      <c r="K12" s="90"/>
      <c r="L12" s="90"/>
      <c r="M12" s="90"/>
      <c r="N12" s="90"/>
    </row>
    <row r="13" spans="1:14" s="83" customFormat="1" ht="65.25" customHeight="1">
      <c r="A13" s="86">
        <v>2</v>
      </c>
      <c r="B13" s="87" t="s">
        <v>262</v>
      </c>
      <c r="C13" s="86" t="s">
        <v>158</v>
      </c>
      <c r="D13" s="88">
        <v>2</v>
      </c>
      <c r="E13" s="88">
        <f t="shared" ref="E13:E20" si="1">D13*$E$11</f>
        <v>16</v>
      </c>
      <c r="F13" s="242">
        <v>57.67</v>
      </c>
      <c r="G13" s="201">
        <v>6</v>
      </c>
      <c r="H13" s="89">
        <f t="shared" si="0"/>
        <v>922.72</v>
      </c>
      <c r="I13" s="89">
        <f t="shared" ref="I13:I20" si="2">(E13*F13)/(D13*G13)</f>
        <v>76.893333333333331</v>
      </c>
      <c r="K13" s="90"/>
      <c r="L13" s="90"/>
    </row>
    <row r="14" spans="1:14" s="83" customFormat="1" ht="48.75" customHeight="1">
      <c r="A14" s="86">
        <v>3</v>
      </c>
      <c r="B14" s="87" t="s">
        <v>160</v>
      </c>
      <c r="C14" s="86" t="s">
        <v>161</v>
      </c>
      <c r="D14" s="88">
        <v>1</v>
      </c>
      <c r="E14" s="88">
        <f t="shared" si="1"/>
        <v>8</v>
      </c>
      <c r="F14" s="242">
        <v>81.400000000000006</v>
      </c>
      <c r="G14" s="201">
        <v>12</v>
      </c>
      <c r="H14" s="89">
        <f t="shared" si="0"/>
        <v>651.20000000000005</v>
      </c>
      <c r="I14" s="89">
        <f t="shared" si="2"/>
        <v>54.266666666666673</v>
      </c>
      <c r="K14" s="90"/>
      <c r="L14" s="90"/>
    </row>
    <row r="15" spans="1:14" s="83" customFormat="1" ht="30">
      <c r="A15" s="86">
        <v>4</v>
      </c>
      <c r="B15" s="91" t="s">
        <v>263</v>
      </c>
      <c r="C15" s="86" t="s">
        <v>158</v>
      </c>
      <c r="D15" s="88">
        <v>1</v>
      </c>
      <c r="E15" s="88">
        <f t="shared" si="1"/>
        <v>8</v>
      </c>
      <c r="F15" s="242">
        <v>29.5</v>
      </c>
      <c r="G15" s="201">
        <v>12</v>
      </c>
      <c r="H15" s="89">
        <f t="shared" si="0"/>
        <v>236</v>
      </c>
      <c r="I15" s="89">
        <f t="shared" si="2"/>
        <v>19.666666666666668</v>
      </c>
      <c r="K15" s="90"/>
      <c r="L15" s="90"/>
    </row>
    <row r="16" spans="1:14" s="83" customFormat="1" ht="30">
      <c r="A16" s="86">
        <v>5</v>
      </c>
      <c r="B16" s="92" t="s">
        <v>163</v>
      </c>
      <c r="C16" s="86" t="s">
        <v>158</v>
      </c>
      <c r="D16" s="88">
        <v>1</v>
      </c>
      <c r="E16" s="88">
        <f t="shared" si="1"/>
        <v>8</v>
      </c>
      <c r="F16" s="242">
        <v>30.47</v>
      </c>
      <c r="G16" s="201">
        <v>12</v>
      </c>
      <c r="H16" s="89">
        <f t="shared" si="0"/>
        <v>243.76</v>
      </c>
      <c r="I16" s="89">
        <f t="shared" si="2"/>
        <v>20.313333333333333</v>
      </c>
      <c r="K16" s="90"/>
      <c r="L16" s="90"/>
    </row>
    <row r="17" spans="1:12" s="83" customFormat="1" ht="30">
      <c r="A17" s="86">
        <v>6</v>
      </c>
      <c r="B17" s="87" t="s">
        <v>264</v>
      </c>
      <c r="C17" s="86" t="s">
        <v>158</v>
      </c>
      <c r="D17" s="88">
        <v>1</v>
      </c>
      <c r="E17" s="88">
        <f t="shared" si="1"/>
        <v>8</v>
      </c>
      <c r="F17" s="242">
        <v>38.369999999999997</v>
      </c>
      <c r="G17" s="201">
        <v>12</v>
      </c>
      <c r="H17" s="89">
        <f t="shared" si="0"/>
        <v>306.95999999999998</v>
      </c>
      <c r="I17" s="89">
        <f t="shared" si="2"/>
        <v>25.58</v>
      </c>
      <c r="K17" s="90"/>
      <c r="L17" s="90"/>
    </row>
    <row r="18" spans="1:12" s="83" customFormat="1" ht="45">
      <c r="A18" s="86">
        <v>7</v>
      </c>
      <c r="B18" s="87" t="s">
        <v>265</v>
      </c>
      <c r="C18" s="86" t="s">
        <v>158</v>
      </c>
      <c r="D18" s="88">
        <v>1</v>
      </c>
      <c r="E18" s="88">
        <f t="shared" si="1"/>
        <v>8</v>
      </c>
      <c r="F18" s="242">
        <v>22.58</v>
      </c>
      <c r="G18" s="201">
        <v>12</v>
      </c>
      <c r="H18" s="89">
        <f t="shared" si="0"/>
        <v>180.64</v>
      </c>
      <c r="I18" s="89">
        <f t="shared" si="2"/>
        <v>15.053333333333333</v>
      </c>
      <c r="K18" s="90"/>
      <c r="L18" s="90"/>
    </row>
    <row r="19" spans="1:12" s="83" customFormat="1" ht="60">
      <c r="A19" s="86">
        <v>8</v>
      </c>
      <c r="B19" s="87" t="s">
        <v>166</v>
      </c>
      <c r="C19" s="86" t="s">
        <v>158</v>
      </c>
      <c r="D19" s="86">
        <v>1</v>
      </c>
      <c r="E19" s="88">
        <f t="shared" si="1"/>
        <v>8</v>
      </c>
      <c r="F19" s="242">
        <v>63.76</v>
      </c>
      <c r="G19" s="201">
        <v>12</v>
      </c>
      <c r="H19" s="89">
        <f t="shared" si="0"/>
        <v>510.08000000000004</v>
      </c>
      <c r="I19" s="89">
        <f t="shared" si="2"/>
        <v>42.506666666666668</v>
      </c>
      <c r="K19" s="90"/>
      <c r="L19" s="90"/>
    </row>
    <row r="20" spans="1:12" s="83" customFormat="1" ht="45">
      <c r="A20" s="86">
        <v>9</v>
      </c>
      <c r="B20" s="87" t="s">
        <v>167</v>
      </c>
      <c r="C20" s="86" t="s">
        <v>161</v>
      </c>
      <c r="D20" s="86">
        <v>4</v>
      </c>
      <c r="E20" s="88">
        <f t="shared" si="1"/>
        <v>32</v>
      </c>
      <c r="F20" s="242">
        <v>24.88</v>
      </c>
      <c r="G20" s="201">
        <v>3</v>
      </c>
      <c r="H20" s="89">
        <f t="shared" si="0"/>
        <v>796.16</v>
      </c>
      <c r="I20" s="89">
        <f t="shared" si="2"/>
        <v>66.346666666666664</v>
      </c>
      <c r="K20" s="90"/>
      <c r="L20" s="90"/>
    </row>
    <row r="21" spans="1:12" s="83" customFormat="1">
      <c r="A21" s="410" t="s">
        <v>168</v>
      </c>
      <c r="B21" s="411"/>
      <c r="C21" s="411"/>
      <c r="D21" s="411"/>
      <c r="E21" s="411"/>
      <c r="F21" s="411"/>
      <c r="G21" s="412"/>
      <c r="H21" s="93">
        <f>SUM(H12:H20)+0.01</f>
        <v>6091.21</v>
      </c>
      <c r="I21" s="93">
        <f>SUM(I12:I20)+0.01</f>
        <v>507.61</v>
      </c>
    </row>
    <row r="22" spans="1:12" s="83" customFormat="1">
      <c r="A22" s="410" t="s">
        <v>169</v>
      </c>
      <c r="B22" s="411"/>
      <c r="C22" s="411"/>
      <c r="D22" s="411"/>
      <c r="E22" s="411"/>
      <c r="F22" s="411"/>
      <c r="G22" s="412"/>
      <c r="H22" s="93"/>
      <c r="I22" s="94">
        <f>E11</f>
        <v>8</v>
      </c>
    </row>
    <row r="23" spans="1:12" s="83" customFormat="1">
      <c r="A23" s="410" t="s">
        <v>170</v>
      </c>
      <c r="B23" s="411"/>
      <c r="C23" s="411"/>
      <c r="D23" s="411"/>
      <c r="E23" s="411"/>
      <c r="F23" s="411"/>
      <c r="G23" s="412"/>
      <c r="H23" s="93"/>
      <c r="I23" s="93">
        <f>I21/I22</f>
        <v>63.451250000000002</v>
      </c>
    </row>
    <row r="24" spans="1:12" s="83" customFormat="1" ht="13.5"/>
    <row r="25" spans="1:12" s="83" customFormat="1" ht="13.5"/>
    <row r="26" spans="1:12" s="85" customFormat="1" ht="20.100000000000001" customHeight="1">
      <c r="A26" s="413" t="s">
        <v>171</v>
      </c>
      <c r="B26" s="414"/>
      <c r="C26" s="414"/>
      <c r="D26" s="414"/>
      <c r="E26" s="414"/>
      <c r="F26" s="414"/>
      <c r="G26" s="414"/>
      <c r="H26" s="414"/>
      <c r="I26" s="415"/>
      <c r="J26" s="83"/>
    </row>
    <row r="27" spans="1:12" s="83" customFormat="1" ht="60">
      <c r="A27" s="402" t="s">
        <v>132</v>
      </c>
      <c r="B27" s="402" t="s">
        <v>133</v>
      </c>
      <c r="C27" s="402" t="s">
        <v>134</v>
      </c>
      <c r="D27" s="405" t="s">
        <v>150</v>
      </c>
      <c r="E27" s="102" t="s">
        <v>172</v>
      </c>
      <c r="F27" s="405" t="s">
        <v>152</v>
      </c>
      <c r="G27" s="405" t="s">
        <v>153</v>
      </c>
      <c r="H27" s="405" t="s">
        <v>154</v>
      </c>
      <c r="I27" s="405" t="s">
        <v>155</v>
      </c>
    </row>
    <row r="28" spans="1:12" s="83" customFormat="1" ht="15.75">
      <c r="A28" s="404"/>
      <c r="B28" s="404"/>
      <c r="C28" s="404"/>
      <c r="D28" s="406"/>
      <c r="E28" s="200">
        <v>4</v>
      </c>
      <c r="F28" s="406"/>
      <c r="G28" s="406"/>
      <c r="H28" s="406"/>
      <c r="I28" s="406"/>
    </row>
    <row r="29" spans="1:12" s="83" customFormat="1" ht="105">
      <c r="A29" s="86">
        <v>1</v>
      </c>
      <c r="B29" s="87" t="s">
        <v>157</v>
      </c>
      <c r="C29" s="86" t="s">
        <v>158</v>
      </c>
      <c r="D29" s="88">
        <v>2</v>
      </c>
      <c r="E29" s="88">
        <f>D29*$E$28</f>
        <v>8</v>
      </c>
      <c r="F29" s="242">
        <v>140.22999999999999</v>
      </c>
      <c r="G29" s="201">
        <v>6</v>
      </c>
      <c r="H29" s="89">
        <f t="shared" ref="H29:H37" si="3">I29*12</f>
        <v>1121.8399999999999</v>
      </c>
      <c r="I29" s="89">
        <f>(E29*F29)/(D29*G29)</f>
        <v>93.486666666666665</v>
      </c>
    </row>
    <row r="30" spans="1:12" s="83" customFormat="1" ht="75">
      <c r="A30" s="86">
        <v>2</v>
      </c>
      <c r="B30" s="87" t="s">
        <v>159</v>
      </c>
      <c r="C30" s="86" t="s">
        <v>158</v>
      </c>
      <c r="D30" s="88">
        <v>2</v>
      </c>
      <c r="E30" s="88">
        <f t="shared" ref="E30:E37" si="4">D30*$E$28</f>
        <v>8</v>
      </c>
      <c r="F30" s="242">
        <v>57.67</v>
      </c>
      <c r="G30" s="201">
        <v>6</v>
      </c>
      <c r="H30" s="89">
        <f t="shared" si="3"/>
        <v>461.36</v>
      </c>
      <c r="I30" s="89">
        <f t="shared" ref="I30:I37" si="5">(E30*F30)/(D30*G30)</f>
        <v>38.446666666666665</v>
      </c>
    </row>
    <row r="31" spans="1:12" s="83" customFormat="1" ht="60">
      <c r="A31" s="86">
        <v>3</v>
      </c>
      <c r="B31" s="87" t="s">
        <v>160</v>
      </c>
      <c r="C31" s="86" t="s">
        <v>161</v>
      </c>
      <c r="D31" s="88">
        <v>1</v>
      </c>
      <c r="E31" s="88">
        <f t="shared" si="4"/>
        <v>4</v>
      </c>
      <c r="F31" s="242">
        <v>81.400000000000006</v>
      </c>
      <c r="G31" s="201">
        <v>12</v>
      </c>
      <c r="H31" s="89">
        <f t="shared" si="3"/>
        <v>325.60000000000002</v>
      </c>
      <c r="I31" s="89">
        <f t="shared" si="5"/>
        <v>27.133333333333336</v>
      </c>
    </row>
    <row r="32" spans="1:12" s="83" customFormat="1" ht="30">
      <c r="A32" s="86">
        <v>4</v>
      </c>
      <c r="B32" s="91" t="s">
        <v>162</v>
      </c>
      <c r="C32" s="86" t="s">
        <v>158</v>
      </c>
      <c r="D32" s="88">
        <v>1</v>
      </c>
      <c r="E32" s="88">
        <f t="shared" si="4"/>
        <v>4</v>
      </c>
      <c r="F32" s="242">
        <v>29.5</v>
      </c>
      <c r="G32" s="201">
        <v>12</v>
      </c>
      <c r="H32" s="89">
        <f t="shared" si="3"/>
        <v>118</v>
      </c>
      <c r="I32" s="89">
        <f t="shared" si="5"/>
        <v>9.8333333333333339</v>
      </c>
    </row>
    <row r="33" spans="1:10" s="83" customFormat="1" ht="30">
      <c r="A33" s="86">
        <v>5</v>
      </c>
      <c r="B33" s="92" t="s">
        <v>163</v>
      </c>
      <c r="C33" s="86" t="s">
        <v>158</v>
      </c>
      <c r="D33" s="88">
        <v>1</v>
      </c>
      <c r="E33" s="88">
        <f t="shared" si="4"/>
        <v>4</v>
      </c>
      <c r="F33" s="242">
        <v>30.47</v>
      </c>
      <c r="G33" s="201">
        <v>12</v>
      </c>
      <c r="H33" s="89">
        <f t="shared" si="3"/>
        <v>121.88</v>
      </c>
      <c r="I33" s="89">
        <f t="shared" si="5"/>
        <v>10.156666666666666</v>
      </c>
    </row>
    <row r="34" spans="1:10" s="83" customFormat="1" ht="30">
      <c r="A34" s="86">
        <v>6</v>
      </c>
      <c r="B34" s="87" t="s">
        <v>164</v>
      </c>
      <c r="C34" s="86" t="s">
        <v>158</v>
      </c>
      <c r="D34" s="88">
        <v>1</v>
      </c>
      <c r="E34" s="88">
        <f t="shared" si="4"/>
        <v>4</v>
      </c>
      <c r="F34" s="242">
        <v>38.369999999999997</v>
      </c>
      <c r="G34" s="201">
        <v>12</v>
      </c>
      <c r="H34" s="89">
        <f t="shared" si="3"/>
        <v>153.47999999999999</v>
      </c>
      <c r="I34" s="89">
        <f t="shared" si="5"/>
        <v>12.79</v>
      </c>
    </row>
    <row r="35" spans="1:10" s="83" customFormat="1" ht="45">
      <c r="A35" s="86">
        <v>7</v>
      </c>
      <c r="B35" s="87" t="s">
        <v>165</v>
      </c>
      <c r="C35" s="86" t="s">
        <v>158</v>
      </c>
      <c r="D35" s="88">
        <v>1</v>
      </c>
      <c r="E35" s="88">
        <f t="shared" si="4"/>
        <v>4</v>
      </c>
      <c r="F35" s="242">
        <v>22.58</v>
      </c>
      <c r="G35" s="201">
        <v>12</v>
      </c>
      <c r="H35" s="89">
        <f t="shared" si="3"/>
        <v>90.32</v>
      </c>
      <c r="I35" s="89">
        <f t="shared" si="5"/>
        <v>7.5266666666666664</v>
      </c>
    </row>
    <row r="36" spans="1:10" s="83" customFormat="1" ht="60">
      <c r="A36" s="86">
        <v>8</v>
      </c>
      <c r="B36" s="87" t="s">
        <v>166</v>
      </c>
      <c r="C36" s="86" t="s">
        <v>158</v>
      </c>
      <c r="D36" s="86">
        <v>1</v>
      </c>
      <c r="E36" s="88">
        <f t="shared" si="4"/>
        <v>4</v>
      </c>
      <c r="F36" s="242">
        <v>63.76</v>
      </c>
      <c r="G36" s="201">
        <v>12</v>
      </c>
      <c r="H36" s="89">
        <f t="shared" si="3"/>
        <v>255.04000000000002</v>
      </c>
      <c r="I36" s="89">
        <f t="shared" si="5"/>
        <v>21.253333333333334</v>
      </c>
    </row>
    <row r="37" spans="1:10" s="83" customFormat="1" ht="45">
      <c r="A37" s="86">
        <v>9</v>
      </c>
      <c r="B37" s="87" t="s">
        <v>167</v>
      </c>
      <c r="C37" s="86" t="s">
        <v>161</v>
      </c>
      <c r="D37" s="86">
        <v>4</v>
      </c>
      <c r="E37" s="88">
        <f t="shared" si="4"/>
        <v>16</v>
      </c>
      <c r="F37" s="242">
        <v>24.88</v>
      </c>
      <c r="G37" s="201">
        <v>3</v>
      </c>
      <c r="H37" s="89">
        <f t="shared" si="3"/>
        <v>398.08</v>
      </c>
      <c r="I37" s="89">
        <f t="shared" si="5"/>
        <v>33.173333333333332</v>
      </c>
    </row>
    <row r="38" spans="1:10" s="83" customFormat="1">
      <c r="A38" s="410" t="s">
        <v>168</v>
      </c>
      <c r="B38" s="411"/>
      <c r="C38" s="411"/>
      <c r="D38" s="411"/>
      <c r="E38" s="411"/>
      <c r="F38" s="411"/>
      <c r="G38" s="412"/>
      <c r="H38" s="93">
        <f>SUM(H29:H37)</f>
        <v>3045.6</v>
      </c>
      <c r="I38" s="93">
        <f>SUM(I29:I37)</f>
        <v>253.8</v>
      </c>
    </row>
    <row r="39" spans="1:10" s="83" customFormat="1">
      <c r="A39" s="410" t="s">
        <v>169</v>
      </c>
      <c r="B39" s="411"/>
      <c r="C39" s="411"/>
      <c r="D39" s="411"/>
      <c r="E39" s="411"/>
      <c r="F39" s="411"/>
      <c r="G39" s="412"/>
      <c r="H39" s="93"/>
      <c r="I39" s="94">
        <f>E28</f>
        <v>4</v>
      </c>
    </row>
    <row r="40" spans="1:10" s="96" customFormat="1">
      <c r="A40" s="410" t="s">
        <v>170</v>
      </c>
      <c r="B40" s="411"/>
      <c r="C40" s="411"/>
      <c r="D40" s="411"/>
      <c r="E40" s="411"/>
      <c r="F40" s="411"/>
      <c r="G40" s="412"/>
      <c r="H40" s="93"/>
      <c r="I40" s="93">
        <f>I38/I39</f>
        <v>63.45</v>
      </c>
      <c r="J40" s="95"/>
    </row>
    <row r="41" spans="1:10" s="96" customFormat="1">
      <c r="A41" s="97"/>
      <c r="B41" s="97"/>
      <c r="C41" s="97"/>
      <c r="D41" s="97"/>
      <c r="E41" s="97"/>
      <c r="F41" s="97"/>
      <c r="G41" s="97"/>
      <c r="H41" s="97"/>
      <c r="I41" s="95"/>
      <c r="J41" s="95"/>
    </row>
    <row r="42" spans="1:10" s="96" customFormat="1">
      <c r="A42" s="97"/>
      <c r="B42" s="97"/>
      <c r="C42" s="97"/>
      <c r="D42" s="97"/>
      <c r="E42" s="97"/>
      <c r="F42" s="97"/>
      <c r="G42" s="97"/>
      <c r="H42" s="97"/>
      <c r="I42" s="95"/>
      <c r="J42" s="95"/>
    </row>
    <row r="43" spans="1:10" s="96" customFormat="1">
      <c r="A43" s="97"/>
      <c r="B43" s="97"/>
      <c r="C43" s="97"/>
      <c r="D43" s="97"/>
      <c r="E43" s="97"/>
      <c r="F43" s="97"/>
      <c r="G43" s="97"/>
      <c r="H43" s="97"/>
      <c r="I43" s="95"/>
      <c r="J43" s="95"/>
    </row>
    <row r="44" spans="1:10" s="96" customFormat="1">
      <c r="A44" s="97"/>
      <c r="B44" s="97"/>
      <c r="C44" s="97"/>
      <c r="D44" s="97"/>
      <c r="E44" s="97"/>
      <c r="F44" s="97"/>
      <c r="G44" s="97"/>
      <c r="H44" s="97"/>
      <c r="I44" s="95"/>
      <c r="J44" s="95"/>
    </row>
    <row r="45" spans="1:10" s="96" customFormat="1">
      <c r="A45" s="97"/>
      <c r="B45" s="97"/>
      <c r="C45" s="97"/>
      <c r="D45" s="97"/>
      <c r="E45" s="97"/>
      <c r="F45" s="97"/>
      <c r="G45" s="97"/>
      <c r="H45" s="97"/>
      <c r="I45" s="95"/>
      <c r="J45" s="95"/>
    </row>
    <row r="46" spans="1:10" s="96" customFormat="1">
      <c r="A46" s="97"/>
      <c r="B46" s="97"/>
      <c r="C46" s="97"/>
      <c r="D46" s="97"/>
      <c r="E46" s="97"/>
      <c r="F46" s="97"/>
      <c r="G46" s="97"/>
      <c r="H46" s="97"/>
      <c r="I46" s="95"/>
      <c r="J46" s="95"/>
    </row>
    <row r="47" spans="1:10" s="96" customFormat="1">
      <c r="A47" s="97"/>
      <c r="B47" s="97"/>
      <c r="C47" s="97"/>
      <c r="D47" s="97"/>
      <c r="E47" s="97"/>
      <c r="F47" s="97"/>
      <c r="G47" s="97"/>
      <c r="H47" s="97"/>
      <c r="I47" s="95"/>
      <c r="J47" s="95"/>
    </row>
    <row r="48" spans="1:10" s="96" customFormat="1">
      <c r="A48" s="97"/>
      <c r="B48" s="97"/>
      <c r="C48" s="97"/>
      <c r="D48" s="97"/>
      <c r="E48" s="97"/>
      <c r="F48" s="97"/>
      <c r="G48" s="97"/>
      <c r="H48" s="97"/>
      <c r="I48" s="95"/>
      <c r="J48" s="95"/>
    </row>
    <row r="49" spans="1:12" s="96" customFormat="1">
      <c r="A49" s="97"/>
      <c r="B49" s="97"/>
      <c r="C49" s="97"/>
      <c r="D49" s="97"/>
      <c r="E49" s="97"/>
      <c r="F49" s="97"/>
      <c r="G49" s="97"/>
      <c r="H49" s="97"/>
      <c r="I49" s="95"/>
      <c r="J49" s="95"/>
    </row>
    <row r="50" spans="1:12" s="96" customFormat="1">
      <c r="A50" s="97"/>
      <c r="B50" s="97"/>
      <c r="C50" s="97"/>
      <c r="D50" s="97"/>
      <c r="E50" s="97"/>
      <c r="F50" s="97"/>
      <c r="G50" s="97"/>
      <c r="H50" s="97"/>
      <c r="I50" s="95"/>
      <c r="J50" s="95"/>
    </row>
    <row r="51" spans="1:12" s="96" customFormat="1">
      <c r="A51" s="97"/>
      <c r="B51" s="97"/>
      <c r="C51" s="97"/>
      <c r="D51" s="97"/>
      <c r="E51" s="97"/>
      <c r="F51" s="97"/>
      <c r="G51" s="97"/>
      <c r="H51" s="97"/>
      <c r="I51" s="95"/>
      <c r="J51" s="95"/>
    </row>
    <row r="52" spans="1:12" ht="15.75" customHeight="1"/>
    <row r="53" spans="1:12" ht="15.75">
      <c r="A53" s="408"/>
      <c r="B53" s="408"/>
      <c r="C53" s="408"/>
      <c r="D53" s="408"/>
      <c r="E53" s="408"/>
      <c r="F53" s="408"/>
      <c r="G53" s="408"/>
      <c r="H53" s="408"/>
      <c r="I53" s="408"/>
      <c r="J53" s="408"/>
      <c r="K53" s="99"/>
      <c r="L53" s="99"/>
    </row>
    <row r="54" spans="1:12" ht="15.75">
      <c r="A54" s="99"/>
      <c r="B54" s="99"/>
      <c r="C54" s="99"/>
      <c r="D54" s="99"/>
      <c r="E54" s="99"/>
      <c r="F54" s="99"/>
      <c r="G54" s="99"/>
      <c r="H54" s="99"/>
      <c r="I54" s="99"/>
      <c r="J54" s="99"/>
      <c r="K54" s="98"/>
      <c r="L54" s="99"/>
    </row>
    <row r="55" spans="1:12" ht="15.75">
      <c r="A55" s="99"/>
      <c r="B55" s="99"/>
      <c r="C55" s="99"/>
      <c r="D55" s="99"/>
      <c r="E55" s="99"/>
      <c r="F55" s="99"/>
      <c r="G55" s="99"/>
      <c r="H55" s="99"/>
      <c r="I55" s="99"/>
      <c r="J55" s="99"/>
      <c r="K55" s="98"/>
      <c r="L55" s="99"/>
    </row>
    <row r="56" spans="1:12" ht="15.75">
      <c r="A56" s="99"/>
      <c r="B56" s="99"/>
      <c r="C56" s="99"/>
      <c r="D56" s="99"/>
      <c r="E56" s="99"/>
      <c r="F56" s="99"/>
      <c r="G56" s="99"/>
      <c r="H56" s="99"/>
      <c r="I56" s="99"/>
      <c r="J56" s="99"/>
      <c r="K56" s="98"/>
      <c r="L56" s="99"/>
    </row>
    <row r="57" spans="1:12" ht="15.75">
      <c r="A57" s="99"/>
      <c r="B57" s="99"/>
      <c r="C57" s="99"/>
      <c r="D57" s="99"/>
      <c r="E57" s="99"/>
      <c r="F57" s="99"/>
      <c r="G57" s="99"/>
      <c r="H57" s="99"/>
      <c r="I57" s="99"/>
      <c r="J57" s="99"/>
      <c r="K57" s="98"/>
      <c r="L57" s="99"/>
    </row>
    <row r="58" spans="1:12" ht="15.75">
      <c r="A58" s="99"/>
      <c r="B58" s="99"/>
      <c r="C58" s="99"/>
      <c r="D58" s="99"/>
      <c r="E58" s="99"/>
      <c r="F58" s="99"/>
      <c r="G58" s="99"/>
      <c r="H58" s="99"/>
      <c r="I58" s="99"/>
      <c r="J58" s="99"/>
      <c r="K58" s="98"/>
      <c r="L58" s="99"/>
    </row>
    <row r="59" spans="1:12" ht="15.75">
      <c r="A59" s="408"/>
      <c r="B59" s="408"/>
      <c r="C59" s="408"/>
      <c r="D59" s="408"/>
      <c r="E59" s="408"/>
      <c r="F59" s="408"/>
      <c r="G59" s="408"/>
      <c r="H59" s="408"/>
      <c r="I59" s="408"/>
      <c r="J59" s="408"/>
      <c r="K59" s="408"/>
      <c r="L59" s="408"/>
    </row>
    <row r="60" spans="1:12" ht="15.75">
      <c r="A60" s="408"/>
      <c r="B60" s="408"/>
      <c r="C60" s="408"/>
      <c r="D60" s="408"/>
      <c r="E60" s="408"/>
      <c r="F60" s="408"/>
      <c r="G60" s="408"/>
      <c r="H60" s="408"/>
      <c r="I60" s="408"/>
      <c r="J60" s="408"/>
      <c r="K60" s="99"/>
      <c r="L60" s="99"/>
    </row>
    <row r="61" spans="1:12" ht="15.75">
      <c r="A61" s="408"/>
      <c r="B61" s="408"/>
      <c r="C61" s="408"/>
      <c r="D61" s="408"/>
      <c r="E61" s="408"/>
      <c r="F61" s="408"/>
      <c r="G61" s="408"/>
      <c r="H61" s="408"/>
      <c r="I61" s="408"/>
      <c r="J61" s="408"/>
      <c r="K61" s="99"/>
      <c r="L61" s="99"/>
    </row>
    <row r="62" spans="1:12" ht="15.75">
      <c r="A62" s="409"/>
      <c r="B62" s="409"/>
      <c r="C62" s="409"/>
      <c r="D62" s="409"/>
      <c r="E62" s="409"/>
      <c r="F62" s="409"/>
      <c r="G62" s="409"/>
      <c r="H62" s="409"/>
      <c r="I62" s="409"/>
      <c r="J62" s="409"/>
    </row>
    <row r="63" spans="1:12" ht="15.75" customHeight="1"/>
    <row r="64" spans="1:1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</sheetData>
  <mergeCells count="34">
    <mergeCell ref="A8:I8"/>
    <mergeCell ref="A1:J1"/>
    <mergeCell ref="A3:J3"/>
    <mergeCell ref="A5:J5"/>
    <mergeCell ref="A6:I6"/>
    <mergeCell ref="A7:I7"/>
    <mergeCell ref="A21:G21"/>
    <mergeCell ref="A22:G22"/>
    <mergeCell ref="A23:G23"/>
    <mergeCell ref="A26:I26"/>
    <mergeCell ref="A38:G38"/>
    <mergeCell ref="A61:J61"/>
    <mergeCell ref="A62:J62"/>
    <mergeCell ref="A39:G39"/>
    <mergeCell ref="A40:G40"/>
    <mergeCell ref="A53:J53"/>
    <mergeCell ref="A59:L59"/>
    <mergeCell ref="A60:J60"/>
    <mergeCell ref="C9:C11"/>
    <mergeCell ref="B9:B11"/>
    <mergeCell ref="A9:A11"/>
    <mergeCell ref="I27:I28"/>
    <mergeCell ref="H27:H28"/>
    <mergeCell ref="G27:G28"/>
    <mergeCell ref="F27:F28"/>
    <mergeCell ref="D27:D28"/>
    <mergeCell ref="C27:C28"/>
    <mergeCell ref="B27:B28"/>
    <mergeCell ref="A27:A28"/>
    <mergeCell ref="I9:I11"/>
    <mergeCell ref="H9:H11"/>
    <mergeCell ref="G9:G11"/>
    <mergeCell ref="F9:F11"/>
    <mergeCell ref="D9:D11"/>
  </mergeCells>
  <pageMargins left="0.78740157480314965" right="0.39370078740157483" top="0.78740157480314965" bottom="0.78740157480314965" header="0" footer="0"/>
  <pageSetup scale="75" orientation="portrait" r:id="rId1"/>
  <rowBreaks count="1" manualBreakCount="1">
    <brk id="24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379BF-CC1A-474E-9520-5DBBE4B91EF2}">
  <dimension ref="A1:H33"/>
  <sheetViews>
    <sheetView showGridLines="0" topLeftCell="A10" zoomScale="85" zoomScaleNormal="85" zoomScaleSheetLayoutView="85" workbookViewId="0">
      <selection activeCell="J13" sqref="J13"/>
    </sheetView>
  </sheetViews>
  <sheetFormatPr defaultColWidth="9.140625" defaultRowHeight="15"/>
  <cols>
    <col min="1" max="1" width="5.5703125" style="82" bestFit="1" customWidth="1"/>
    <col min="2" max="2" width="40.5703125" style="82" customWidth="1"/>
    <col min="3" max="3" width="9" style="82" customWidth="1"/>
    <col min="4" max="4" width="12" style="82" customWidth="1"/>
    <col min="5" max="5" width="11.85546875" style="82" customWidth="1"/>
    <col min="6" max="6" width="14.5703125" style="82" customWidth="1"/>
    <col min="7" max="7" width="12.5703125" style="82" customWidth="1"/>
    <col min="8" max="8" width="14.140625" style="82" customWidth="1"/>
    <col min="9" max="16384" width="9.140625" style="82"/>
  </cols>
  <sheetData>
    <row r="1" spans="1:8" s="80" customFormat="1" ht="13.5">
      <c r="A1" s="418"/>
      <c r="B1" s="418"/>
      <c r="C1" s="418"/>
      <c r="D1" s="418"/>
      <c r="E1" s="418"/>
      <c r="F1" s="418"/>
      <c r="G1" s="418"/>
      <c r="H1" s="418"/>
    </row>
    <row r="2" spans="1:8">
      <c r="A2" s="419" t="s">
        <v>269</v>
      </c>
      <c r="B2" s="419"/>
      <c r="C2" s="419"/>
      <c r="D2" s="419"/>
      <c r="E2" s="419"/>
      <c r="F2" s="419"/>
      <c r="G2" s="419"/>
      <c r="H2" s="419"/>
    </row>
    <row r="3" spans="1:8" s="83" customFormat="1">
      <c r="A3" s="420"/>
      <c r="B3" s="420"/>
      <c r="C3" s="420"/>
      <c r="D3" s="420"/>
      <c r="E3" s="420"/>
      <c r="F3" s="420"/>
      <c r="G3" s="420"/>
      <c r="H3" s="420"/>
    </row>
    <row r="4" spans="1:8" s="83" customFormat="1">
      <c r="A4" s="422" t="s">
        <v>173</v>
      </c>
      <c r="B4" s="423"/>
      <c r="C4" s="423"/>
      <c r="D4" s="423"/>
      <c r="E4" s="423"/>
      <c r="F4" s="423"/>
      <c r="G4" s="423"/>
      <c r="H4" s="424"/>
    </row>
    <row r="5" spans="1:8" s="83" customFormat="1" ht="30">
      <c r="A5" s="402" t="s">
        <v>132</v>
      </c>
      <c r="B5" s="402" t="s">
        <v>133</v>
      </c>
      <c r="C5" s="402" t="s">
        <v>134</v>
      </c>
      <c r="D5" s="405" t="s">
        <v>174</v>
      </c>
      <c r="E5" s="102" t="s">
        <v>175</v>
      </c>
      <c r="F5" s="101" t="s">
        <v>152</v>
      </c>
      <c r="G5" s="101" t="s">
        <v>154</v>
      </c>
      <c r="H5" s="101" t="s">
        <v>155</v>
      </c>
    </row>
    <row r="6" spans="1:8" s="83" customFormat="1">
      <c r="A6" s="403"/>
      <c r="B6" s="403"/>
      <c r="C6" s="403"/>
      <c r="D6" s="407"/>
      <c r="E6" s="101" t="s">
        <v>176</v>
      </c>
      <c r="F6" s="103"/>
      <c r="G6" s="103"/>
      <c r="H6" s="103"/>
    </row>
    <row r="7" spans="1:8" s="83" customFormat="1" ht="15.75">
      <c r="A7" s="404"/>
      <c r="B7" s="404"/>
      <c r="C7" s="404"/>
      <c r="D7" s="406"/>
      <c r="E7" s="105">
        <v>2</v>
      </c>
      <c r="F7" s="104"/>
      <c r="G7" s="104"/>
      <c r="H7" s="104"/>
    </row>
    <row r="8" spans="1:8" s="83" customFormat="1" ht="45">
      <c r="A8" s="86">
        <v>1</v>
      </c>
      <c r="B8" s="106" t="s">
        <v>177</v>
      </c>
      <c r="C8" s="86" t="s">
        <v>158</v>
      </c>
      <c r="D8" s="107">
        <v>1</v>
      </c>
      <c r="E8" s="107">
        <f>D8*$E$7</f>
        <v>2</v>
      </c>
      <c r="F8" s="242">
        <v>10.91</v>
      </c>
      <c r="G8" s="89">
        <f>E8*F8</f>
        <v>21.82</v>
      </c>
      <c r="H8" s="89">
        <f>G8/12</f>
        <v>1.8183333333333334</v>
      </c>
    </row>
    <row r="9" spans="1:8" s="83" customFormat="1" ht="45">
      <c r="A9" s="86">
        <v>2</v>
      </c>
      <c r="B9" s="106" t="s">
        <v>178</v>
      </c>
      <c r="C9" s="86" t="s">
        <v>158</v>
      </c>
      <c r="D9" s="107">
        <v>1</v>
      </c>
      <c r="E9" s="107">
        <f t="shared" ref="E9:E13" si="0">D9*$E$7</f>
        <v>2</v>
      </c>
      <c r="F9" s="242">
        <v>125.55</v>
      </c>
      <c r="G9" s="89">
        <f t="shared" ref="G9:G13" si="1">E9*F9</f>
        <v>251.1</v>
      </c>
      <c r="H9" s="89">
        <f t="shared" ref="H9:H13" si="2">G9/12</f>
        <v>20.925000000000001</v>
      </c>
    </row>
    <row r="10" spans="1:8" s="83" customFormat="1" ht="45">
      <c r="A10" s="86">
        <v>3</v>
      </c>
      <c r="B10" s="106" t="s">
        <v>179</v>
      </c>
      <c r="C10" s="86" t="s">
        <v>158</v>
      </c>
      <c r="D10" s="107">
        <v>1</v>
      </c>
      <c r="E10" s="107">
        <f t="shared" si="0"/>
        <v>2</v>
      </c>
      <c r="F10" s="242">
        <v>36.67</v>
      </c>
      <c r="G10" s="89">
        <f t="shared" si="1"/>
        <v>73.34</v>
      </c>
      <c r="H10" s="89">
        <f t="shared" si="2"/>
        <v>6.1116666666666672</v>
      </c>
    </row>
    <row r="11" spans="1:8" s="83" customFormat="1" ht="60">
      <c r="A11" s="86">
        <v>4</v>
      </c>
      <c r="B11" s="198" t="s">
        <v>221</v>
      </c>
      <c r="C11" s="86" t="s">
        <v>158</v>
      </c>
      <c r="D11" s="107">
        <v>1</v>
      </c>
      <c r="E11" s="107">
        <f t="shared" si="0"/>
        <v>2</v>
      </c>
      <c r="F11" s="242">
        <v>70.69</v>
      </c>
      <c r="G11" s="89">
        <f t="shared" ref="G11" si="3">E11*F11</f>
        <v>141.38</v>
      </c>
      <c r="H11" s="89">
        <f t="shared" ref="H11:H12" si="4">G11/12</f>
        <v>11.781666666666666</v>
      </c>
    </row>
    <row r="12" spans="1:8" s="83" customFormat="1" ht="30">
      <c r="A12" s="86">
        <v>5</v>
      </c>
      <c r="B12" s="198" t="s">
        <v>222</v>
      </c>
      <c r="C12" s="86" t="s">
        <v>158</v>
      </c>
      <c r="D12" s="107">
        <v>1</v>
      </c>
      <c r="E12" s="107">
        <f t="shared" si="0"/>
        <v>2</v>
      </c>
      <c r="F12" s="242">
        <v>125.16</v>
      </c>
      <c r="G12" s="89">
        <f>E12*F12</f>
        <v>250.32</v>
      </c>
      <c r="H12" s="89">
        <f t="shared" si="4"/>
        <v>20.86</v>
      </c>
    </row>
    <row r="13" spans="1:8" s="83" customFormat="1" ht="30">
      <c r="A13" s="86">
        <v>6</v>
      </c>
      <c r="B13" s="198" t="s">
        <v>223</v>
      </c>
      <c r="C13" s="86" t="s">
        <v>158</v>
      </c>
      <c r="D13" s="107">
        <v>1</v>
      </c>
      <c r="E13" s="107">
        <f t="shared" si="0"/>
        <v>2</v>
      </c>
      <c r="F13" s="242">
        <v>52.41</v>
      </c>
      <c r="G13" s="89">
        <f t="shared" si="1"/>
        <v>104.82</v>
      </c>
      <c r="H13" s="89">
        <f t="shared" si="2"/>
        <v>8.7349999999999994</v>
      </c>
    </row>
    <row r="14" spans="1:8" s="83" customFormat="1">
      <c r="A14" s="421" t="s">
        <v>168</v>
      </c>
      <c r="B14" s="421"/>
      <c r="C14" s="421"/>
      <c r="D14" s="421"/>
      <c r="E14" s="421"/>
      <c r="F14" s="421"/>
      <c r="G14" s="93">
        <f>SUM(G8:G13)</f>
        <v>842.78</v>
      </c>
      <c r="H14" s="93">
        <f>SUM(H8:H13)</f>
        <v>70.231666666666669</v>
      </c>
    </row>
    <row r="15" spans="1:8" s="83" customFormat="1">
      <c r="A15" s="421" t="s">
        <v>169</v>
      </c>
      <c r="B15" s="421"/>
      <c r="C15" s="421"/>
      <c r="D15" s="421"/>
      <c r="E15" s="421"/>
      <c r="F15" s="421"/>
      <c r="G15" s="93"/>
      <c r="H15" s="94">
        <v>4</v>
      </c>
    </row>
    <row r="16" spans="1:8" s="83" customFormat="1">
      <c r="A16" s="421" t="s">
        <v>170</v>
      </c>
      <c r="B16" s="421"/>
      <c r="C16" s="421"/>
      <c r="D16" s="421"/>
      <c r="E16" s="421"/>
      <c r="F16" s="421"/>
      <c r="G16" s="93"/>
      <c r="H16" s="93">
        <f>H14/H15</f>
        <v>17.557916666666667</v>
      </c>
    </row>
    <row r="17" spans="1:8" s="83" customFormat="1" ht="13.5"/>
    <row r="18" spans="1:8" s="83" customFormat="1">
      <c r="A18" s="422" t="s">
        <v>181</v>
      </c>
      <c r="B18" s="423"/>
      <c r="C18" s="423"/>
      <c r="D18" s="423"/>
      <c r="E18" s="423"/>
      <c r="F18" s="423"/>
      <c r="G18" s="423"/>
      <c r="H18" s="424"/>
    </row>
    <row r="19" spans="1:8" s="83" customFormat="1" ht="30">
      <c r="A19" s="402" t="s">
        <v>132</v>
      </c>
      <c r="B19" s="402" t="s">
        <v>133</v>
      </c>
      <c r="C19" s="402" t="s">
        <v>134</v>
      </c>
      <c r="D19" s="405" t="s">
        <v>182</v>
      </c>
      <c r="E19" s="102" t="s">
        <v>175</v>
      </c>
      <c r="F19" s="101" t="s">
        <v>152</v>
      </c>
      <c r="G19" s="101" t="s">
        <v>154</v>
      </c>
      <c r="H19" s="101" t="s">
        <v>155</v>
      </c>
    </row>
    <row r="20" spans="1:8" s="83" customFormat="1">
      <c r="A20" s="403"/>
      <c r="B20" s="403"/>
      <c r="C20" s="403"/>
      <c r="D20" s="407"/>
      <c r="E20" s="101" t="s">
        <v>176</v>
      </c>
      <c r="F20" s="103"/>
      <c r="G20" s="103"/>
      <c r="H20" s="103"/>
    </row>
    <row r="21" spans="1:8" s="83" customFormat="1" ht="15.75">
      <c r="A21" s="404"/>
      <c r="B21" s="404"/>
      <c r="C21" s="404"/>
      <c r="D21" s="406"/>
      <c r="E21" s="105">
        <v>4</v>
      </c>
      <c r="F21" s="104"/>
      <c r="G21" s="104"/>
      <c r="H21" s="104"/>
    </row>
    <row r="22" spans="1:8" s="83" customFormat="1" ht="45">
      <c r="A22" s="86">
        <v>1</v>
      </c>
      <c r="B22" s="106" t="s">
        <v>177</v>
      </c>
      <c r="C22" s="86" t="s">
        <v>158</v>
      </c>
      <c r="D22" s="107">
        <v>2</v>
      </c>
      <c r="E22" s="107">
        <f t="shared" ref="E22:E29" si="5">D22*$E$21</f>
        <v>8</v>
      </c>
      <c r="F22" s="242">
        <v>10.91</v>
      </c>
      <c r="G22" s="89">
        <f>E22*F22</f>
        <v>87.28</v>
      </c>
      <c r="H22" s="89">
        <f>G22/12</f>
        <v>7.2733333333333334</v>
      </c>
    </row>
    <row r="23" spans="1:8" s="83" customFormat="1" ht="45">
      <c r="A23" s="86">
        <v>2</v>
      </c>
      <c r="B23" s="106" t="s">
        <v>178</v>
      </c>
      <c r="C23" s="86" t="s">
        <v>158</v>
      </c>
      <c r="D23" s="107">
        <v>2</v>
      </c>
      <c r="E23" s="107">
        <f t="shared" si="5"/>
        <v>8</v>
      </c>
      <c r="F23" s="242">
        <v>125.55</v>
      </c>
      <c r="G23" s="89">
        <f t="shared" ref="G23:G29" si="6">E23*F23</f>
        <v>1004.4</v>
      </c>
      <c r="H23" s="89">
        <f t="shared" ref="H23:H29" si="7">G23/12</f>
        <v>83.7</v>
      </c>
    </row>
    <row r="24" spans="1:8" s="83" customFormat="1" ht="45">
      <c r="A24" s="86">
        <v>3</v>
      </c>
      <c r="B24" s="106" t="s">
        <v>179</v>
      </c>
      <c r="C24" s="86" t="s">
        <v>158</v>
      </c>
      <c r="D24" s="107">
        <v>2</v>
      </c>
      <c r="E24" s="107">
        <f t="shared" si="5"/>
        <v>8</v>
      </c>
      <c r="F24" s="242">
        <v>36.67</v>
      </c>
      <c r="G24" s="89">
        <f t="shared" si="6"/>
        <v>293.36</v>
      </c>
      <c r="H24" s="89">
        <f t="shared" si="7"/>
        <v>24.446666666666669</v>
      </c>
    </row>
    <row r="25" spans="1:8" s="83" customFormat="1" ht="60">
      <c r="A25" s="86">
        <v>4</v>
      </c>
      <c r="B25" s="106" t="s">
        <v>180</v>
      </c>
      <c r="C25" s="86" t="s">
        <v>158</v>
      </c>
      <c r="D25" s="107">
        <v>2</v>
      </c>
      <c r="E25" s="107">
        <f t="shared" si="5"/>
        <v>8</v>
      </c>
      <c r="F25" s="242">
        <v>27.4</v>
      </c>
      <c r="G25" s="89">
        <f t="shared" si="6"/>
        <v>219.2</v>
      </c>
      <c r="H25" s="89">
        <f t="shared" si="7"/>
        <v>18.266666666666666</v>
      </c>
    </row>
    <row r="26" spans="1:8" s="83" customFormat="1" ht="60">
      <c r="A26" s="86">
        <v>5</v>
      </c>
      <c r="B26" s="198" t="s">
        <v>221</v>
      </c>
      <c r="C26" s="86" t="s">
        <v>158</v>
      </c>
      <c r="D26" s="107">
        <v>1</v>
      </c>
      <c r="E26" s="107">
        <f t="shared" si="5"/>
        <v>4</v>
      </c>
      <c r="F26" s="242">
        <v>70.69</v>
      </c>
      <c r="G26" s="89">
        <f t="shared" si="6"/>
        <v>282.76</v>
      </c>
      <c r="H26" s="89">
        <f t="shared" si="7"/>
        <v>23.563333333333333</v>
      </c>
    </row>
    <row r="27" spans="1:8" s="83" customFormat="1" ht="30">
      <c r="A27" s="86">
        <v>6</v>
      </c>
      <c r="B27" s="198" t="s">
        <v>222</v>
      </c>
      <c r="C27" s="86" t="s">
        <v>158</v>
      </c>
      <c r="D27" s="107">
        <v>1</v>
      </c>
      <c r="E27" s="107">
        <f t="shared" si="5"/>
        <v>4</v>
      </c>
      <c r="F27" s="242">
        <v>125.16</v>
      </c>
      <c r="G27" s="89">
        <f t="shared" si="6"/>
        <v>500.64</v>
      </c>
      <c r="H27" s="89">
        <f t="shared" si="7"/>
        <v>41.72</v>
      </c>
    </row>
    <row r="28" spans="1:8" s="83" customFormat="1" ht="30">
      <c r="A28" s="86">
        <v>7</v>
      </c>
      <c r="B28" s="198" t="s">
        <v>223</v>
      </c>
      <c r="C28" s="86" t="s">
        <v>158</v>
      </c>
      <c r="D28" s="107">
        <v>1</v>
      </c>
      <c r="E28" s="107">
        <f t="shared" si="5"/>
        <v>4</v>
      </c>
      <c r="F28" s="242">
        <v>52.41</v>
      </c>
      <c r="G28" s="89">
        <f t="shared" si="6"/>
        <v>209.64</v>
      </c>
      <c r="H28" s="89">
        <f t="shared" si="7"/>
        <v>17.47</v>
      </c>
    </row>
    <row r="29" spans="1:8" s="83" customFormat="1">
      <c r="A29" s="86">
        <v>8</v>
      </c>
      <c r="B29" s="198" t="s">
        <v>224</v>
      </c>
      <c r="C29" s="86" t="s">
        <v>158</v>
      </c>
      <c r="D29" s="107">
        <v>12</v>
      </c>
      <c r="E29" s="107">
        <f t="shared" si="5"/>
        <v>48</v>
      </c>
      <c r="F29" s="242">
        <v>11.36</v>
      </c>
      <c r="G29" s="89">
        <f t="shared" si="6"/>
        <v>545.28</v>
      </c>
      <c r="H29" s="89">
        <f t="shared" si="7"/>
        <v>45.44</v>
      </c>
    </row>
    <row r="30" spans="1:8" s="83" customFormat="1">
      <c r="A30" s="410" t="s">
        <v>168</v>
      </c>
      <c r="B30" s="411"/>
      <c r="C30" s="411"/>
      <c r="D30" s="411"/>
      <c r="E30" s="411"/>
      <c r="F30" s="412"/>
      <c r="G30" s="93">
        <f>SUM(G22:G29)</f>
        <v>3142.5599999999995</v>
      </c>
      <c r="H30" s="93">
        <f>SUM(H22:H29)</f>
        <v>261.88</v>
      </c>
    </row>
    <row r="31" spans="1:8" s="83" customFormat="1">
      <c r="A31" s="410" t="s">
        <v>169</v>
      </c>
      <c r="B31" s="411"/>
      <c r="C31" s="411"/>
      <c r="D31" s="411"/>
      <c r="E31" s="411"/>
      <c r="F31" s="412"/>
      <c r="G31" s="94"/>
      <c r="H31" s="94">
        <v>8</v>
      </c>
    </row>
    <row r="32" spans="1:8" s="83" customFormat="1">
      <c r="A32" s="410" t="s">
        <v>170</v>
      </c>
      <c r="B32" s="411"/>
      <c r="C32" s="411"/>
      <c r="D32" s="411"/>
      <c r="E32" s="411"/>
      <c r="F32" s="412"/>
      <c r="G32" s="93"/>
      <c r="H32" s="93">
        <f>H30/H31</f>
        <v>32.734999999999999</v>
      </c>
    </row>
    <row r="33" s="83" customFormat="1" ht="13.5"/>
  </sheetData>
  <mergeCells count="19">
    <mergeCell ref="A1:H1"/>
    <mergeCell ref="A2:H2"/>
    <mergeCell ref="A3:H3"/>
    <mergeCell ref="A4:H4"/>
    <mergeCell ref="A5:A7"/>
    <mergeCell ref="B5:B7"/>
    <mergeCell ref="C5:C7"/>
    <mergeCell ref="D5:D7"/>
    <mergeCell ref="A32:F32"/>
    <mergeCell ref="A31:F31"/>
    <mergeCell ref="A30:F30"/>
    <mergeCell ref="A14:F14"/>
    <mergeCell ref="A15:F15"/>
    <mergeCell ref="A16:F16"/>
    <mergeCell ref="A18:H18"/>
    <mergeCell ref="A19:A21"/>
    <mergeCell ref="B19:B21"/>
    <mergeCell ref="C19:C21"/>
    <mergeCell ref="D19:D21"/>
  </mergeCells>
  <printOptions horizontalCentered="1"/>
  <pageMargins left="0.78740157480314965" right="0.39370078740157483" top="0.78740157480314965" bottom="0.78740157480314965" header="0.31496062992125984" footer="0.31496062992125984"/>
  <pageSetup paperSize="9" scale="75" orientation="portrait" r:id="rId1"/>
  <rowBreaks count="1" manualBreakCount="1">
    <brk id="32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923"/>
  <sheetViews>
    <sheetView showGridLines="0" zoomScale="85" zoomScaleNormal="85" zoomScaleSheetLayoutView="85" workbookViewId="0">
      <selection activeCell="L25" sqref="L25"/>
    </sheetView>
  </sheetViews>
  <sheetFormatPr defaultColWidth="9.140625" defaultRowHeight="15" customHeight="1"/>
  <cols>
    <col min="1" max="1" width="5.42578125" style="82" customWidth="1"/>
    <col min="2" max="2" width="40" style="82" customWidth="1"/>
    <col min="3" max="3" width="11" style="82" customWidth="1"/>
    <col min="4" max="5" width="12.42578125" style="82" bestFit="1" customWidth="1"/>
    <col min="6" max="6" width="15.42578125" style="82" bestFit="1" customWidth="1"/>
    <col min="7" max="7" width="13.42578125" style="82" bestFit="1" customWidth="1"/>
    <col min="8" max="8" width="10.42578125" style="82" customWidth="1"/>
    <col min="9" max="9" width="14.42578125" style="82" bestFit="1" customWidth="1"/>
    <col min="10" max="10" width="14.42578125" style="82" customWidth="1"/>
    <col min="11" max="11" width="13.5703125" style="82" bestFit="1" customWidth="1"/>
    <col min="12" max="12" width="15" style="82" customWidth="1"/>
    <col min="13" max="13" width="18" style="82" customWidth="1"/>
    <col min="14" max="14" width="15.7109375" style="82" customWidth="1"/>
    <col min="15" max="15" width="10.85546875" style="82" customWidth="1"/>
    <col min="16" max="16384" width="9.140625" style="82"/>
  </cols>
  <sheetData>
    <row r="1" spans="1:13" s="76" customFormat="1">
      <c r="A1" s="77" t="s">
        <v>5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3" s="76" customFormat="1">
      <c r="A2" s="417" t="s">
        <v>148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</row>
    <row r="3" spans="1:13" s="80" customFormat="1" ht="12" customHeight="1">
      <c r="A3" s="418"/>
      <c r="B3" s="418"/>
      <c r="C3" s="418"/>
      <c r="D3" s="418"/>
      <c r="E3" s="418"/>
      <c r="F3" s="418"/>
      <c r="G3" s="418"/>
      <c r="H3" s="418"/>
      <c r="I3" s="418"/>
      <c r="J3" s="418"/>
      <c r="K3" s="418"/>
      <c r="L3" s="418"/>
    </row>
    <row r="4" spans="1:13">
      <c r="A4" s="419" t="s">
        <v>254</v>
      </c>
      <c r="B4" s="419"/>
      <c r="C4" s="419"/>
      <c r="D4" s="419"/>
      <c r="E4" s="419"/>
      <c r="F4" s="419"/>
      <c r="G4" s="419"/>
      <c r="H4" s="419"/>
      <c r="I4" s="419"/>
      <c r="J4" s="419"/>
      <c r="K4" s="419"/>
      <c r="L4" s="419"/>
    </row>
    <row r="5" spans="1:13" s="96" customFormat="1">
      <c r="A5" s="100"/>
      <c r="B5" s="100"/>
      <c r="C5" s="100"/>
      <c r="D5" s="100"/>
      <c r="E5" s="100"/>
      <c r="F5" s="100"/>
      <c r="G5" s="95"/>
      <c r="H5" s="95"/>
      <c r="I5" s="95"/>
      <c r="J5" s="95"/>
      <c r="K5" s="95"/>
      <c r="L5" s="95"/>
    </row>
    <row r="6" spans="1:13" s="96" customFormat="1">
      <c r="A6" s="422" t="s">
        <v>183</v>
      </c>
      <c r="B6" s="423"/>
      <c r="C6" s="423"/>
      <c r="D6" s="423"/>
      <c r="E6" s="423"/>
      <c r="F6" s="423"/>
      <c r="G6" s="423"/>
      <c r="H6" s="423"/>
      <c r="I6" s="423"/>
      <c r="J6" s="423"/>
      <c r="K6" s="423"/>
      <c r="L6" s="424"/>
    </row>
    <row r="7" spans="1:13" s="96" customFormat="1" ht="30">
      <c r="A7" s="402" t="s">
        <v>132</v>
      </c>
      <c r="B7" s="402" t="s">
        <v>133</v>
      </c>
      <c r="C7" s="402" t="s">
        <v>134</v>
      </c>
      <c r="D7" s="405" t="s">
        <v>182</v>
      </c>
      <c r="E7" s="102" t="s">
        <v>175</v>
      </c>
      <c r="F7" s="405" t="s">
        <v>152</v>
      </c>
      <c r="G7" s="405" t="s">
        <v>220</v>
      </c>
      <c r="H7" s="405" t="s">
        <v>153</v>
      </c>
      <c r="I7" s="405" t="s">
        <v>184</v>
      </c>
      <c r="J7" s="405" t="s">
        <v>199</v>
      </c>
      <c r="K7" s="405" t="s">
        <v>185</v>
      </c>
      <c r="L7" s="405" t="s">
        <v>135</v>
      </c>
    </row>
    <row r="8" spans="1:13" s="96" customFormat="1">
      <c r="A8" s="403"/>
      <c r="B8" s="403"/>
      <c r="C8" s="403"/>
      <c r="D8" s="407"/>
      <c r="E8" s="101" t="s">
        <v>176</v>
      </c>
      <c r="F8" s="407"/>
      <c r="G8" s="407"/>
      <c r="H8" s="407"/>
      <c r="I8" s="407"/>
      <c r="J8" s="407"/>
      <c r="K8" s="407"/>
      <c r="L8" s="407"/>
    </row>
    <row r="9" spans="1:13" s="96" customFormat="1" ht="15.75">
      <c r="A9" s="404"/>
      <c r="B9" s="404"/>
      <c r="C9" s="404"/>
      <c r="D9" s="406"/>
      <c r="E9" s="105">
        <v>4</v>
      </c>
      <c r="F9" s="406"/>
      <c r="G9" s="406"/>
      <c r="H9" s="406"/>
      <c r="I9" s="406"/>
      <c r="J9" s="406"/>
      <c r="K9" s="406"/>
      <c r="L9" s="406"/>
    </row>
    <row r="10" spans="1:13" s="96" customFormat="1" ht="45">
      <c r="A10" s="86">
        <v>1</v>
      </c>
      <c r="B10" s="106" t="s">
        <v>186</v>
      </c>
      <c r="C10" s="86" t="s">
        <v>187</v>
      </c>
      <c r="D10" s="107">
        <v>1</v>
      </c>
      <c r="E10" s="107">
        <f>D10*$E$9</f>
        <v>4</v>
      </c>
      <c r="F10" s="241">
        <v>4550</v>
      </c>
      <c r="G10" s="109">
        <f>(E10*F10)</f>
        <v>18200</v>
      </c>
      <c r="H10" s="107">
        <f>10*12</f>
        <v>120</v>
      </c>
      <c r="I10" s="110">
        <f>12/H10</f>
        <v>0.1</v>
      </c>
      <c r="J10" s="109">
        <f>ROUND((F10*0.005),2)</f>
        <v>22.75</v>
      </c>
      <c r="K10" s="109">
        <f>ROUND((G10/(H10/12)),2)</f>
        <v>1820</v>
      </c>
      <c r="L10" s="109">
        <f>(J10+K10)/12</f>
        <v>153.5625</v>
      </c>
      <c r="M10" s="112"/>
    </row>
    <row r="11" spans="1:13" s="96" customFormat="1" ht="45">
      <c r="A11" s="86">
        <v>2</v>
      </c>
      <c r="B11" s="106" t="s">
        <v>188</v>
      </c>
      <c r="C11" s="86" t="s">
        <v>187</v>
      </c>
      <c r="D11" s="107">
        <v>1</v>
      </c>
      <c r="E11" s="107">
        <f t="shared" ref="E11:E16" si="0">D11*$E$9</f>
        <v>4</v>
      </c>
      <c r="F11" s="241">
        <v>254.5</v>
      </c>
      <c r="G11" s="109">
        <f t="shared" ref="G11:G16" si="1">E11*F11</f>
        <v>1018</v>
      </c>
      <c r="H11" s="107">
        <f>12*5</f>
        <v>60</v>
      </c>
      <c r="I11" s="110">
        <f t="shared" ref="I11:I16" si="2">12/H11</f>
        <v>0.2</v>
      </c>
      <c r="J11" s="109">
        <f t="shared" ref="J11:J16" si="3">ROUND((F11*0.005),2)</f>
        <v>1.27</v>
      </c>
      <c r="K11" s="109">
        <f t="shared" ref="K11:K16" si="4">ROUND((G11/(H11/12)),2)</f>
        <v>203.6</v>
      </c>
      <c r="L11" s="109">
        <f t="shared" ref="L11:L16" si="5">(J11+K11)/12</f>
        <v>17.072500000000002</v>
      </c>
    </row>
    <row r="12" spans="1:13" s="96" customFormat="1" ht="45">
      <c r="A12" s="86">
        <v>3</v>
      </c>
      <c r="B12" s="106" t="s">
        <v>189</v>
      </c>
      <c r="C12" s="86" t="s">
        <v>187</v>
      </c>
      <c r="D12" s="107">
        <v>1</v>
      </c>
      <c r="E12" s="107">
        <f t="shared" si="0"/>
        <v>4</v>
      </c>
      <c r="F12" s="241">
        <v>156.13999999999999</v>
      </c>
      <c r="G12" s="109">
        <f t="shared" si="1"/>
        <v>624.55999999999995</v>
      </c>
      <c r="H12" s="107">
        <f>5*12</f>
        <v>60</v>
      </c>
      <c r="I12" s="110">
        <f t="shared" si="2"/>
        <v>0.2</v>
      </c>
      <c r="J12" s="109">
        <f t="shared" si="3"/>
        <v>0.78</v>
      </c>
      <c r="K12" s="109">
        <f t="shared" si="4"/>
        <v>124.91</v>
      </c>
      <c r="L12" s="109">
        <f t="shared" si="5"/>
        <v>10.474166666666667</v>
      </c>
    </row>
    <row r="13" spans="1:13" s="96" customFormat="1" ht="30">
      <c r="A13" s="86">
        <v>4</v>
      </c>
      <c r="B13" s="106" t="s">
        <v>190</v>
      </c>
      <c r="C13" s="86" t="s">
        <v>187</v>
      </c>
      <c r="D13" s="107">
        <v>1</v>
      </c>
      <c r="E13" s="107">
        <f t="shared" si="0"/>
        <v>4</v>
      </c>
      <c r="F13" s="241">
        <v>816.87</v>
      </c>
      <c r="G13" s="109">
        <f t="shared" si="1"/>
        <v>3267.48</v>
      </c>
      <c r="H13" s="107">
        <f>12*10</f>
        <v>120</v>
      </c>
      <c r="I13" s="110">
        <f t="shared" si="2"/>
        <v>0.1</v>
      </c>
      <c r="J13" s="109">
        <f t="shared" si="3"/>
        <v>4.08</v>
      </c>
      <c r="K13" s="109">
        <f t="shared" si="4"/>
        <v>326.75</v>
      </c>
      <c r="L13" s="109">
        <f t="shared" si="5"/>
        <v>27.569166666666664</v>
      </c>
    </row>
    <row r="14" spans="1:13" s="96" customFormat="1" ht="33" customHeight="1">
      <c r="A14" s="86">
        <v>5</v>
      </c>
      <c r="B14" s="106" t="s">
        <v>267</v>
      </c>
      <c r="C14" s="86" t="s">
        <v>187</v>
      </c>
      <c r="D14" s="107">
        <v>1</v>
      </c>
      <c r="E14" s="107">
        <f t="shared" si="0"/>
        <v>4</v>
      </c>
      <c r="F14" s="241">
        <v>48</v>
      </c>
      <c r="G14" s="109">
        <f t="shared" si="1"/>
        <v>192</v>
      </c>
      <c r="H14" s="107">
        <f>12*2</f>
        <v>24</v>
      </c>
      <c r="I14" s="110">
        <f t="shared" si="2"/>
        <v>0.5</v>
      </c>
      <c r="J14" s="109">
        <f t="shared" si="3"/>
        <v>0.24</v>
      </c>
      <c r="K14" s="109">
        <f t="shared" si="4"/>
        <v>96</v>
      </c>
      <c r="L14" s="109">
        <f t="shared" si="5"/>
        <v>8.02</v>
      </c>
    </row>
    <row r="15" spans="1:13" s="96" customFormat="1" ht="30">
      <c r="A15" s="86">
        <v>6</v>
      </c>
      <c r="B15" s="106" t="s">
        <v>191</v>
      </c>
      <c r="C15" s="86" t="s">
        <v>187</v>
      </c>
      <c r="D15" s="107">
        <v>2</v>
      </c>
      <c r="E15" s="107">
        <f t="shared" si="0"/>
        <v>8</v>
      </c>
      <c r="F15" s="241">
        <v>776.07</v>
      </c>
      <c r="G15" s="109">
        <f t="shared" si="1"/>
        <v>6208.56</v>
      </c>
      <c r="H15" s="107">
        <f>12*2</f>
        <v>24</v>
      </c>
      <c r="I15" s="110">
        <f t="shared" si="2"/>
        <v>0.5</v>
      </c>
      <c r="J15" s="109">
        <f t="shared" si="3"/>
        <v>3.88</v>
      </c>
      <c r="K15" s="109">
        <f t="shared" si="4"/>
        <v>3104.28</v>
      </c>
      <c r="L15" s="109">
        <f t="shared" si="5"/>
        <v>259.01333333333338</v>
      </c>
    </row>
    <row r="16" spans="1:13" s="96" customFormat="1" ht="30">
      <c r="A16" s="86">
        <v>7</v>
      </c>
      <c r="B16" s="106" t="s">
        <v>192</v>
      </c>
      <c r="C16" s="86" t="s">
        <v>187</v>
      </c>
      <c r="D16" s="107">
        <v>1</v>
      </c>
      <c r="E16" s="107">
        <f t="shared" si="0"/>
        <v>4</v>
      </c>
      <c r="F16" s="241">
        <v>322.5</v>
      </c>
      <c r="G16" s="109">
        <f t="shared" si="1"/>
        <v>1290</v>
      </c>
      <c r="H16" s="107">
        <f>12*2</f>
        <v>24</v>
      </c>
      <c r="I16" s="110">
        <f t="shared" si="2"/>
        <v>0.5</v>
      </c>
      <c r="J16" s="109">
        <f t="shared" si="3"/>
        <v>1.61</v>
      </c>
      <c r="K16" s="109">
        <f t="shared" si="4"/>
        <v>645</v>
      </c>
      <c r="L16" s="109">
        <f t="shared" si="5"/>
        <v>53.884166666666665</v>
      </c>
    </row>
    <row r="17" spans="1:12" s="96" customFormat="1">
      <c r="A17" s="421" t="s">
        <v>195</v>
      </c>
      <c r="B17" s="421"/>
      <c r="C17" s="421"/>
      <c r="D17" s="421"/>
      <c r="E17" s="421"/>
      <c r="F17" s="421"/>
      <c r="G17" s="421"/>
      <c r="H17" s="421"/>
      <c r="I17" s="421"/>
      <c r="J17" s="108"/>
      <c r="K17" s="93">
        <f>SUM(K10:K16)</f>
        <v>6320.54</v>
      </c>
      <c r="L17" s="93">
        <f>SUM(L10:L16)</f>
        <v>529.59583333333342</v>
      </c>
    </row>
    <row r="18" spans="1:12" s="96" customFormat="1">
      <c r="A18" s="421" t="s">
        <v>196</v>
      </c>
      <c r="B18" s="421"/>
      <c r="C18" s="421"/>
      <c r="D18" s="421"/>
      <c r="E18" s="421"/>
      <c r="F18" s="421"/>
      <c r="G18" s="421"/>
      <c r="H18" s="421"/>
      <c r="I18" s="421"/>
      <c r="J18" s="108"/>
      <c r="K18" s="93"/>
      <c r="L18" s="111">
        <v>8</v>
      </c>
    </row>
    <row r="19" spans="1:12" s="96" customFormat="1">
      <c r="A19" s="421" t="s">
        <v>197</v>
      </c>
      <c r="B19" s="421"/>
      <c r="C19" s="421"/>
      <c r="D19" s="421"/>
      <c r="E19" s="421"/>
      <c r="F19" s="421"/>
      <c r="G19" s="421"/>
      <c r="H19" s="421"/>
      <c r="I19" s="421"/>
      <c r="J19" s="108"/>
      <c r="K19" s="93"/>
      <c r="L19" s="93">
        <f>L17/L18</f>
        <v>66.199479166666677</v>
      </c>
    </row>
    <row r="20" spans="1:12" s="96" customFormat="1">
      <c r="A20" s="97"/>
      <c r="B20" s="97"/>
      <c r="C20" s="97"/>
      <c r="D20" s="97"/>
      <c r="E20" s="97"/>
      <c r="F20" s="97"/>
      <c r="G20" s="95"/>
      <c r="H20" s="95"/>
      <c r="I20" s="95"/>
      <c r="J20" s="95"/>
      <c r="K20" s="95"/>
      <c r="L20" s="95"/>
    </row>
    <row r="21" spans="1:12" s="96" customFormat="1">
      <c r="A21" s="422" t="s">
        <v>209</v>
      </c>
      <c r="B21" s="423"/>
      <c r="C21" s="423"/>
      <c r="D21" s="423"/>
      <c r="E21" s="423"/>
      <c r="F21" s="423"/>
      <c r="G21" s="423"/>
      <c r="H21" s="423"/>
      <c r="I21" s="423"/>
      <c r="J21" s="423"/>
      <c r="K21" s="423"/>
      <c r="L21" s="424"/>
    </row>
    <row r="22" spans="1:12" s="96" customFormat="1" ht="30">
      <c r="A22" s="402" t="s">
        <v>132</v>
      </c>
      <c r="B22" s="402" t="s">
        <v>133</v>
      </c>
      <c r="C22" s="402" t="s">
        <v>134</v>
      </c>
      <c r="D22" s="405" t="s">
        <v>182</v>
      </c>
      <c r="E22" s="102" t="s">
        <v>175</v>
      </c>
      <c r="F22" s="405" t="s">
        <v>152</v>
      </c>
      <c r="G22" s="405" t="s">
        <v>198</v>
      </c>
      <c r="H22" s="405" t="s">
        <v>153</v>
      </c>
      <c r="I22" s="405" t="s">
        <v>184</v>
      </c>
      <c r="J22" s="405" t="s">
        <v>199</v>
      </c>
      <c r="K22" s="405" t="s">
        <v>185</v>
      </c>
      <c r="L22" s="405" t="s">
        <v>135</v>
      </c>
    </row>
    <row r="23" spans="1:12" s="96" customFormat="1">
      <c r="A23" s="403"/>
      <c r="B23" s="403"/>
      <c r="C23" s="403"/>
      <c r="D23" s="407"/>
      <c r="E23" s="101" t="s">
        <v>176</v>
      </c>
      <c r="F23" s="407"/>
      <c r="G23" s="407"/>
      <c r="H23" s="407"/>
      <c r="I23" s="407"/>
      <c r="J23" s="407"/>
      <c r="K23" s="407"/>
      <c r="L23" s="407"/>
    </row>
    <row r="24" spans="1:12" s="96" customFormat="1" ht="15.75">
      <c r="A24" s="404"/>
      <c r="B24" s="404"/>
      <c r="C24" s="404"/>
      <c r="D24" s="406"/>
      <c r="E24" s="105">
        <v>2</v>
      </c>
      <c r="F24" s="406"/>
      <c r="G24" s="406"/>
      <c r="H24" s="406"/>
      <c r="I24" s="406"/>
      <c r="J24" s="406"/>
      <c r="K24" s="406"/>
      <c r="L24" s="406"/>
    </row>
    <row r="25" spans="1:12" s="96" customFormat="1" ht="45">
      <c r="A25" s="86">
        <v>1</v>
      </c>
      <c r="B25" s="106" t="s">
        <v>188</v>
      </c>
      <c r="C25" s="86" t="s">
        <v>187</v>
      </c>
      <c r="D25" s="107">
        <v>1</v>
      </c>
      <c r="E25" s="107">
        <f t="shared" ref="E25:E26" si="6">D25*$E$24</f>
        <v>2</v>
      </c>
      <c r="F25" s="241">
        <v>254.5</v>
      </c>
      <c r="G25" s="109">
        <f t="shared" ref="G25:G27" si="7">E25*F25</f>
        <v>509</v>
      </c>
      <c r="H25" s="107">
        <f>12*5</f>
        <v>60</v>
      </c>
      <c r="I25" s="110">
        <f t="shared" ref="I25:I27" si="8">12/H25</f>
        <v>0.2</v>
      </c>
      <c r="J25" s="109">
        <f t="shared" ref="J25:J27" si="9">ROUND((F25*0.005),2)</f>
        <v>1.27</v>
      </c>
      <c r="K25" s="109">
        <f t="shared" ref="K25:K27" si="10">ROUND((G25/(H25/12)),2)</f>
        <v>101.8</v>
      </c>
      <c r="L25" s="109">
        <f t="shared" ref="L25:L27" si="11">(J25+K25)/12</f>
        <v>8.5891666666666655</v>
      </c>
    </row>
    <row r="26" spans="1:12" s="96" customFormat="1" ht="30">
      <c r="A26" s="86">
        <v>5</v>
      </c>
      <c r="B26" s="106" t="s">
        <v>191</v>
      </c>
      <c r="C26" s="86" t="s">
        <v>187</v>
      </c>
      <c r="D26" s="107">
        <v>2</v>
      </c>
      <c r="E26" s="107">
        <f t="shared" si="6"/>
        <v>4</v>
      </c>
      <c r="F26" s="241">
        <v>776.07</v>
      </c>
      <c r="G26" s="109">
        <f t="shared" si="7"/>
        <v>3104.28</v>
      </c>
      <c r="H26" s="107">
        <f>12*2</f>
        <v>24</v>
      </c>
      <c r="I26" s="110">
        <f t="shared" si="8"/>
        <v>0.5</v>
      </c>
      <c r="J26" s="109">
        <f t="shared" si="9"/>
        <v>3.88</v>
      </c>
      <c r="K26" s="109">
        <f t="shared" si="10"/>
        <v>1552.14</v>
      </c>
      <c r="L26" s="109">
        <f t="shared" si="11"/>
        <v>129.66833333333335</v>
      </c>
    </row>
    <row r="27" spans="1:12" s="96" customFormat="1" ht="30">
      <c r="A27" s="86">
        <v>6</v>
      </c>
      <c r="B27" s="106" t="s">
        <v>192</v>
      </c>
      <c r="C27" s="86" t="s">
        <v>187</v>
      </c>
      <c r="D27" s="107">
        <v>1</v>
      </c>
      <c r="E27" s="107">
        <f>D27*$E$24</f>
        <v>2</v>
      </c>
      <c r="F27" s="241">
        <v>322.5</v>
      </c>
      <c r="G27" s="109">
        <f t="shared" si="7"/>
        <v>645</v>
      </c>
      <c r="H27" s="107">
        <f>12*2</f>
        <v>24</v>
      </c>
      <c r="I27" s="110">
        <f t="shared" si="8"/>
        <v>0.5</v>
      </c>
      <c r="J27" s="109">
        <f t="shared" si="9"/>
        <v>1.61</v>
      </c>
      <c r="K27" s="109">
        <f t="shared" si="10"/>
        <v>322.5</v>
      </c>
      <c r="L27" s="109">
        <f t="shared" si="11"/>
        <v>27.009166666666669</v>
      </c>
    </row>
    <row r="28" spans="1:12" s="96" customFormat="1">
      <c r="A28" s="421" t="s">
        <v>195</v>
      </c>
      <c r="B28" s="421"/>
      <c r="C28" s="421"/>
      <c r="D28" s="421"/>
      <c r="E28" s="421"/>
      <c r="F28" s="421"/>
      <c r="G28" s="421"/>
      <c r="H28" s="421"/>
      <c r="I28" s="421"/>
      <c r="J28" s="108"/>
      <c r="K28" s="93">
        <f>SUM(K25:K27)</f>
        <v>1976.44</v>
      </c>
      <c r="L28" s="93">
        <f>SUM(L25:L27)</f>
        <v>165.26666666666668</v>
      </c>
    </row>
    <row r="29" spans="1:12" ht="15.75" customHeight="1">
      <c r="A29" s="421" t="s">
        <v>196</v>
      </c>
      <c r="B29" s="421"/>
      <c r="C29" s="421"/>
      <c r="D29" s="421"/>
      <c r="E29" s="421"/>
      <c r="F29" s="421"/>
      <c r="G29" s="421"/>
      <c r="H29" s="421"/>
      <c r="I29" s="421"/>
      <c r="J29" s="108"/>
      <c r="K29" s="93"/>
      <c r="L29" s="111">
        <v>4</v>
      </c>
    </row>
    <row r="30" spans="1:12" ht="15.75" customHeight="1">
      <c r="A30" s="421" t="s">
        <v>197</v>
      </c>
      <c r="B30" s="421"/>
      <c r="C30" s="421"/>
      <c r="D30" s="421"/>
      <c r="E30" s="421"/>
      <c r="F30" s="421"/>
      <c r="G30" s="421"/>
      <c r="H30" s="421"/>
      <c r="I30" s="421"/>
      <c r="J30" s="108"/>
      <c r="K30" s="93"/>
      <c r="L30" s="93">
        <f>L28/L29</f>
        <v>41.31666666666667</v>
      </c>
    </row>
    <row r="31" spans="1:12" ht="15.75" customHeight="1"/>
    <row r="32" spans="1:1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</sheetData>
  <mergeCells count="33">
    <mergeCell ref="A2:L2"/>
    <mergeCell ref="A3:L3"/>
    <mergeCell ref="D7:D9"/>
    <mergeCell ref="A6:L6"/>
    <mergeCell ref="A7:A9"/>
    <mergeCell ref="B7:B9"/>
    <mergeCell ref="C7:C9"/>
    <mergeCell ref="L7:L9"/>
    <mergeCell ref="G7:G9"/>
    <mergeCell ref="F7:F9"/>
    <mergeCell ref="A4:L4"/>
    <mergeCell ref="L22:L24"/>
    <mergeCell ref="K7:K9"/>
    <mergeCell ref="A29:I29"/>
    <mergeCell ref="A30:I30"/>
    <mergeCell ref="A17:I17"/>
    <mergeCell ref="A19:I19"/>
    <mergeCell ref="I7:I9"/>
    <mergeCell ref="H7:H9"/>
    <mergeCell ref="A18:I18"/>
    <mergeCell ref="A28:I28"/>
    <mergeCell ref="J7:J9"/>
    <mergeCell ref="A21:L21"/>
    <mergeCell ref="A22:A24"/>
    <mergeCell ref="B22:B24"/>
    <mergeCell ref="C22:C24"/>
    <mergeCell ref="D22:D24"/>
    <mergeCell ref="K22:K24"/>
    <mergeCell ref="F22:F24"/>
    <mergeCell ref="G22:G24"/>
    <mergeCell ref="H22:H24"/>
    <mergeCell ref="I22:I24"/>
    <mergeCell ref="J22:J24"/>
  </mergeCells>
  <printOptions horizontalCentered="1"/>
  <pageMargins left="0.78740157480314965" right="0.39370078740157483" top="0.78740157480314965" bottom="0.39370078740157483" header="0" footer="0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988"/>
  <sheetViews>
    <sheetView showGridLines="0" tabSelected="1" zoomScale="115" zoomScaleNormal="115" workbookViewId="0">
      <selection activeCell="L17" sqref="L17"/>
    </sheetView>
  </sheetViews>
  <sheetFormatPr defaultColWidth="14.42578125" defaultRowHeight="15" customHeight="1"/>
  <cols>
    <col min="1" max="1" width="25.5703125" customWidth="1"/>
    <col min="2" max="2" width="12.85546875" customWidth="1"/>
    <col min="3" max="3" width="5.85546875" customWidth="1"/>
    <col min="4" max="4" width="9.7109375" customWidth="1"/>
    <col min="5" max="5" width="11" customWidth="1"/>
    <col min="6" max="6" width="8" customWidth="1"/>
    <col min="7" max="7" width="15.7109375" customWidth="1"/>
    <col min="8" max="8" width="15" bestFit="1" customWidth="1"/>
    <col min="9" max="9" width="16.140625" bestFit="1" customWidth="1"/>
    <col min="10" max="10" width="18.7109375" customWidth="1"/>
    <col min="11" max="11" width="20" customWidth="1"/>
    <col min="12" max="12" width="20.85546875" customWidth="1"/>
    <col min="13" max="13" width="21" customWidth="1"/>
    <col min="14" max="28" width="8.7109375" customWidth="1"/>
  </cols>
  <sheetData>
    <row r="1" spans="1:13" ht="15" customHeight="1">
      <c r="A1" s="213"/>
      <c r="B1" s="213"/>
      <c r="C1" s="213"/>
      <c r="D1" s="213"/>
      <c r="E1" s="213"/>
      <c r="F1" s="213"/>
      <c r="G1" s="213"/>
      <c r="H1" s="213"/>
      <c r="I1" s="213"/>
      <c r="J1" s="213"/>
      <c r="K1" s="213"/>
    </row>
    <row r="2" spans="1:13" ht="33.950000000000003" customHeight="1">
      <c r="A2" s="425" t="s">
        <v>219</v>
      </c>
      <c r="B2" s="426"/>
      <c r="C2" s="426"/>
      <c r="D2" s="426"/>
      <c r="E2" s="426"/>
      <c r="F2" s="426"/>
      <c r="G2" s="426"/>
      <c r="H2" s="426"/>
      <c r="I2" s="426"/>
      <c r="J2" s="426"/>
      <c r="K2" s="427"/>
    </row>
    <row r="3" spans="1:13" s="214" customFormat="1" ht="82.5" customHeight="1">
      <c r="A3" s="234" t="s">
        <v>256</v>
      </c>
      <c r="B3" s="235" t="s">
        <v>136</v>
      </c>
      <c r="C3" s="236" t="s">
        <v>132</v>
      </c>
      <c r="D3" s="235" t="s">
        <v>137</v>
      </c>
      <c r="E3" s="235" t="s">
        <v>271</v>
      </c>
      <c r="F3" s="235" t="s">
        <v>266</v>
      </c>
      <c r="G3" s="235" t="s">
        <v>268</v>
      </c>
      <c r="H3" s="235" t="s">
        <v>217</v>
      </c>
      <c r="I3" s="235" t="s">
        <v>218</v>
      </c>
      <c r="J3" s="237" t="s">
        <v>257</v>
      </c>
      <c r="K3" s="238" t="s">
        <v>258</v>
      </c>
    </row>
    <row r="4" spans="1:13" ht="66" customHeight="1">
      <c r="A4" s="434" t="s">
        <v>212</v>
      </c>
      <c r="B4" s="221" t="s">
        <v>138</v>
      </c>
      <c r="C4" s="222">
        <v>1</v>
      </c>
      <c r="D4" s="223" t="s">
        <v>128</v>
      </c>
      <c r="E4" s="223">
        <f>2*F4</f>
        <v>4</v>
      </c>
      <c r="F4" s="224">
        <v>2</v>
      </c>
      <c r="G4" s="225">
        <f>H4/2</f>
        <v>9806.3411477080554</v>
      </c>
      <c r="H4" s="225">
        <f>'Noturno Armado 12x36'!D162</f>
        <v>19612.682295416111</v>
      </c>
      <c r="I4" s="225">
        <f>'Noturno Armado 12x36'!D163</f>
        <v>235352.18754499333</v>
      </c>
      <c r="J4" s="226">
        <f>H4*F4</f>
        <v>39225.364590832221</v>
      </c>
      <c r="K4" s="227">
        <f>J4*12</f>
        <v>470704.37508998666</v>
      </c>
      <c r="L4" s="212"/>
    </row>
    <row r="5" spans="1:13" ht="24.95" customHeight="1">
      <c r="A5" s="435"/>
      <c r="B5" s="430" t="s">
        <v>261</v>
      </c>
      <c r="C5" s="430"/>
      <c r="D5" s="430"/>
      <c r="E5" s="430"/>
      <c r="F5" s="430"/>
      <c r="G5" s="430"/>
      <c r="H5" s="430"/>
      <c r="I5" s="430"/>
      <c r="J5" s="230">
        <f>SUM(J4)</f>
        <v>39225.364590832221</v>
      </c>
      <c r="K5" s="231">
        <f>SUM(K4)</f>
        <v>470704.37508998666</v>
      </c>
      <c r="L5" s="212"/>
    </row>
    <row r="6" spans="1:13" ht="58.5" customHeight="1">
      <c r="A6" s="428" t="s">
        <v>213</v>
      </c>
      <c r="B6" s="228" t="s">
        <v>215</v>
      </c>
      <c r="C6" s="222">
        <v>2</v>
      </c>
      <c r="D6" s="223" t="s">
        <v>29</v>
      </c>
      <c r="E6" s="223">
        <f t="shared" ref="E6:E10" si="0">2*F6</f>
        <v>2</v>
      </c>
      <c r="F6" s="224">
        <v>1</v>
      </c>
      <c r="G6" s="225">
        <f t="shared" ref="G6:G7" si="1">H6/2</f>
        <v>7926.4644443652651</v>
      </c>
      <c r="H6" s="225">
        <f>'Diurno Desarmado 12x36'!D161</f>
        <v>15852.92888873053</v>
      </c>
      <c r="I6" s="225">
        <f>'Diurno Desarmado 12x36'!D162</f>
        <v>190235.14666476636</v>
      </c>
      <c r="J6" s="226">
        <f t="shared" ref="J6:J10" si="2">H6*F6</f>
        <v>15852.92888873053</v>
      </c>
      <c r="K6" s="227">
        <f t="shared" ref="K6:K10" si="3">J6*12</f>
        <v>190235.14666476636</v>
      </c>
      <c r="M6" s="212"/>
    </row>
    <row r="7" spans="1:13" ht="65.25" customHeight="1">
      <c r="A7" s="429"/>
      <c r="B7" s="215" t="s">
        <v>138</v>
      </c>
      <c r="C7" s="216">
        <v>3</v>
      </c>
      <c r="D7" s="217" t="s">
        <v>128</v>
      </c>
      <c r="E7" s="217">
        <f t="shared" si="0"/>
        <v>2</v>
      </c>
      <c r="F7" s="218">
        <v>1</v>
      </c>
      <c r="G7" s="219">
        <f t="shared" si="1"/>
        <v>9806.3411477080554</v>
      </c>
      <c r="H7" s="219">
        <f>'Noturno Armado 12x36'!D162</f>
        <v>19612.682295416111</v>
      </c>
      <c r="I7" s="219">
        <f>'Noturno Armado 12x36'!D163</f>
        <v>235352.18754499333</v>
      </c>
      <c r="J7" s="220">
        <f t="shared" si="2"/>
        <v>19612.682295416111</v>
      </c>
      <c r="K7" s="229">
        <f t="shared" si="3"/>
        <v>235352.18754499333</v>
      </c>
    </row>
    <row r="8" spans="1:13" ht="24.95" customHeight="1">
      <c r="A8" s="436"/>
      <c r="B8" s="430" t="s">
        <v>259</v>
      </c>
      <c r="C8" s="430"/>
      <c r="D8" s="430"/>
      <c r="E8" s="430"/>
      <c r="F8" s="430"/>
      <c r="G8" s="430"/>
      <c r="H8" s="430"/>
      <c r="I8" s="430"/>
      <c r="J8" s="230">
        <f>SUM(J6:J7)</f>
        <v>35465.611184146641</v>
      </c>
      <c r="K8" s="231">
        <f>SUM(K6:K7)</f>
        <v>425587.33420975972</v>
      </c>
    </row>
    <row r="9" spans="1:13" ht="63.75" customHeight="1">
      <c r="A9" s="428" t="s">
        <v>214</v>
      </c>
      <c r="B9" s="228" t="s">
        <v>215</v>
      </c>
      <c r="C9" s="222">
        <v>4</v>
      </c>
      <c r="D9" s="223" t="s">
        <v>29</v>
      </c>
      <c r="E9" s="223">
        <f t="shared" si="0"/>
        <v>2</v>
      </c>
      <c r="F9" s="224">
        <v>1</v>
      </c>
      <c r="G9" s="225">
        <f t="shared" ref="G9:G10" si="4">H9/2</f>
        <v>7926.4644443652651</v>
      </c>
      <c r="H9" s="225">
        <f>'Diurno Desarmado 12x36'!D161</f>
        <v>15852.92888873053</v>
      </c>
      <c r="I9" s="225">
        <f>'Diurno Desarmado 12x36'!D162</f>
        <v>190235.14666476636</v>
      </c>
      <c r="J9" s="226">
        <f t="shared" si="2"/>
        <v>15852.92888873053</v>
      </c>
      <c r="K9" s="227">
        <f t="shared" si="3"/>
        <v>190235.14666476636</v>
      </c>
    </row>
    <row r="10" spans="1:13" ht="66" customHeight="1">
      <c r="A10" s="429"/>
      <c r="B10" s="215" t="s">
        <v>138</v>
      </c>
      <c r="C10" s="216">
        <v>5</v>
      </c>
      <c r="D10" s="217" t="s">
        <v>128</v>
      </c>
      <c r="E10" s="217">
        <f t="shared" si="0"/>
        <v>2</v>
      </c>
      <c r="F10" s="218">
        <v>1</v>
      </c>
      <c r="G10" s="219">
        <f t="shared" si="4"/>
        <v>9806.3411477080554</v>
      </c>
      <c r="H10" s="219">
        <f>'Noturno Armado 12x36'!D162</f>
        <v>19612.682295416111</v>
      </c>
      <c r="I10" s="219">
        <f>'Noturno Armado 12x36'!D163</f>
        <v>235352.18754499333</v>
      </c>
      <c r="J10" s="220">
        <f t="shared" si="2"/>
        <v>19612.682295416111</v>
      </c>
      <c r="K10" s="229">
        <f t="shared" si="3"/>
        <v>235352.18754499333</v>
      </c>
    </row>
    <row r="11" spans="1:13" ht="24.95" customHeight="1">
      <c r="A11" s="436"/>
      <c r="B11" s="430" t="s">
        <v>260</v>
      </c>
      <c r="C11" s="430"/>
      <c r="D11" s="430"/>
      <c r="E11" s="430"/>
      <c r="F11" s="430"/>
      <c r="G11" s="430"/>
      <c r="H11" s="430"/>
      <c r="I11" s="430"/>
      <c r="J11" s="230">
        <f>SUM(J9:J10)</f>
        <v>35465.611184146641</v>
      </c>
      <c r="K11" s="231">
        <f>SUM(K9:K10)</f>
        <v>425587.33420975972</v>
      </c>
    </row>
    <row r="12" spans="1:13" ht="24.6" customHeight="1">
      <c r="A12" s="431" t="s">
        <v>216</v>
      </c>
      <c r="B12" s="432"/>
      <c r="C12" s="432"/>
      <c r="D12" s="432"/>
      <c r="E12" s="432"/>
      <c r="F12" s="432"/>
      <c r="G12" s="432"/>
      <c r="H12" s="432"/>
      <c r="I12" s="432"/>
      <c r="J12" s="433"/>
      <c r="K12" s="233">
        <f>SUM(K5,K8,K11)</f>
        <v>1321879.0435095062</v>
      </c>
    </row>
    <row r="13" spans="1:13">
      <c r="A13" s="213"/>
      <c r="B13" s="213"/>
      <c r="C13" s="213"/>
      <c r="D13" s="213"/>
      <c r="E13" s="213"/>
      <c r="F13" s="213"/>
      <c r="G13" s="213"/>
      <c r="H13" s="213"/>
      <c r="I13" s="213"/>
      <c r="J13" s="213"/>
      <c r="K13" s="213"/>
    </row>
    <row r="14" spans="1:13" ht="16.5" customHeight="1">
      <c r="A14" s="213"/>
      <c r="B14" s="213"/>
      <c r="C14" s="213"/>
      <c r="D14" s="213"/>
      <c r="E14" s="213"/>
      <c r="F14" s="213"/>
      <c r="G14" s="213"/>
      <c r="H14" s="213"/>
      <c r="I14" s="213"/>
      <c r="J14" s="213"/>
      <c r="K14" s="213"/>
    </row>
    <row r="15" spans="1:13" ht="15.75" customHeight="1">
      <c r="A15" s="425" t="s">
        <v>219</v>
      </c>
      <c r="B15" s="426"/>
      <c r="C15" s="426"/>
      <c r="D15" s="426"/>
      <c r="E15" s="426"/>
      <c r="F15" s="426"/>
      <c r="G15" s="426"/>
      <c r="H15" s="426"/>
      <c r="I15" s="426"/>
      <c r="J15" s="426"/>
      <c r="K15" s="427"/>
    </row>
    <row r="16" spans="1:13" ht="62.25" customHeight="1">
      <c r="A16" s="234" t="s">
        <v>256</v>
      </c>
      <c r="B16" s="235" t="s">
        <v>136</v>
      </c>
      <c r="C16" s="236" t="s">
        <v>132</v>
      </c>
      <c r="D16" s="235" t="s">
        <v>137</v>
      </c>
      <c r="E16" s="237" t="s">
        <v>271</v>
      </c>
      <c r="F16" s="237" t="s">
        <v>266</v>
      </c>
      <c r="G16" s="237" t="s">
        <v>268</v>
      </c>
      <c r="H16" s="235" t="s">
        <v>217</v>
      </c>
      <c r="I16" s="235" t="s">
        <v>218</v>
      </c>
      <c r="J16" s="237" t="s">
        <v>272</v>
      </c>
      <c r="K16" s="238" t="s">
        <v>273</v>
      </c>
    </row>
    <row r="17" spans="1:12" ht="54" customHeight="1">
      <c r="A17" s="428" t="s">
        <v>148</v>
      </c>
      <c r="B17" s="228" t="s">
        <v>215</v>
      </c>
      <c r="C17" s="222">
        <v>1</v>
      </c>
      <c r="D17" s="223" t="s">
        <v>29</v>
      </c>
      <c r="E17" s="223">
        <f t="shared" ref="E17:E18" si="5">2*F17</f>
        <v>4</v>
      </c>
      <c r="F17" s="224">
        <f>SUM(F6,F9)</f>
        <v>2</v>
      </c>
      <c r="G17" s="225">
        <f t="shared" ref="G17:G18" si="6">H17/2</f>
        <v>7926.4644443652651</v>
      </c>
      <c r="H17" s="225">
        <f>'Diurno Desarmado 12x36'!D161</f>
        <v>15852.92888873053</v>
      </c>
      <c r="I17" s="225">
        <f>'Diurno Desarmado 12x36'!D162</f>
        <v>190235.14666476636</v>
      </c>
      <c r="J17" s="226">
        <f>H17*F17</f>
        <v>31705.85777746106</v>
      </c>
      <c r="K17" s="227">
        <f>J17*12</f>
        <v>380470.29332953272</v>
      </c>
      <c r="L17" s="212"/>
    </row>
    <row r="18" spans="1:12" ht="52.5" customHeight="1">
      <c r="A18" s="429"/>
      <c r="B18" s="215" t="s">
        <v>138</v>
      </c>
      <c r="C18" s="216">
        <v>2</v>
      </c>
      <c r="D18" s="217" t="s">
        <v>128</v>
      </c>
      <c r="E18" s="217">
        <f t="shared" si="5"/>
        <v>8</v>
      </c>
      <c r="F18" s="224">
        <f>SUM(F7,F10,F4)</f>
        <v>4</v>
      </c>
      <c r="G18" s="219">
        <f t="shared" si="6"/>
        <v>9806.3411477080554</v>
      </c>
      <c r="H18" s="219">
        <f>'Noturno Armado 12x36'!D162</f>
        <v>19612.682295416111</v>
      </c>
      <c r="I18" s="219">
        <f>'Noturno Armado 12x36'!D163</f>
        <v>235352.18754499333</v>
      </c>
      <c r="J18" s="220">
        <f t="shared" ref="J18" si="7">H18*F18</f>
        <v>78450.729181664443</v>
      </c>
      <c r="K18" s="229">
        <f t="shared" ref="K18" si="8">J18*12</f>
        <v>941408.75017997331</v>
      </c>
      <c r="L18" s="212"/>
    </row>
    <row r="19" spans="1:12" ht="15.75">
      <c r="A19" s="239" t="s">
        <v>270</v>
      </c>
      <c r="B19" s="240"/>
      <c r="C19" s="240"/>
      <c r="D19" s="240"/>
      <c r="E19" s="232">
        <f>SUM(E17:E18)</f>
        <v>12</v>
      </c>
      <c r="F19" s="232">
        <f>SUM(F17:F18)</f>
        <v>6</v>
      </c>
      <c r="G19" s="240"/>
      <c r="H19" s="240"/>
      <c r="I19" s="240"/>
      <c r="J19" s="233">
        <f>SUM(J17:J18)</f>
        <v>110156.5869591255</v>
      </c>
      <c r="K19" s="233">
        <f>SUM(K17:K18)</f>
        <v>1321879.0435095062</v>
      </c>
    </row>
    <row r="20" spans="1:12" ht="15.75" customHeight="1"/>
    <row r="21" spans="1:12" ht="15.75" customHeight="1"/>
    <row r="22" spans="1:12" ht="15.75" customHeight="1"/>
    <row r="23" spans="1:12" ht="15.75" customHeight="1"/>
    <row r="24" spans="1:12" ht="15.75" customHeight="1"/>
    <row r="25" spans="1:12" ht="15.75" customHeight="1"/>
    <row r="26" spans="1:12" ht="15.75" customHeight="1"/>
    <row r="27" spans="1:12" ht="15.75" customHeight="1"/>
    <row r="28" spans="1:12" ht="15.75" customHeight="1"/>
    <row r="29" spans="1:12" ht="15.75" customHeight="1"/>
    <row r="30" spans="1:12" ht="15.75" customHeight="1"/>
    <row r="31" spans="1:12" ht="15.75" customHeight="1"/>
    <row r="32" spans="1:1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</sheetData>
  <mergeCells count="10">
    <mergeCell ref="A15:K15"/>
    <mergeCell ref="A17:A18"/>
    <mergeCell ref="A2:K2"/>
    <mergeCell ref="B8:I8"/>
    <mergeCell ref="B11:I11"/>
    <mergeCell ref="A12:J12"/>
    <mergeCell ref="B5:I5"/>
    <mergeCell ref="A4:A5"/>
    <mergeCell ref="A6:A8"/>
    <mergeCell ref="A9:A11"/>
  </mergeCells>
  <printOptions horizontalCentered="1"/>
  <pageMargins left="0.78740157480314965" right="0.39370078740157483" top="0.74803149606299213" bottom="0.74803149606299213" header="0" footer="0"/>
  <pageSetup paperSize="9" scale="70" fitToHeight="0" orientation="portrait" verticalDpi="598" r:id="rId1"/>
  <ignoredErrors>
    <ignoredError sqref="I9 H9 H6:H7 I6:I7 J5:K5 J8:K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3</vt:i4>
      </vt:variant>
    </vt:vector>
  </HeadingPairs>
  <TitlesOfParts>
    <vt:vector size="9" baseType="lpstr">
      <vt:lpstr>Diurno Desarmado 12x36</vt:lpstr>
      <vt:lpstr>Noturno Armado 12x36</vt:lpstr>
      <vt:lpstr>Uniformes</vt:lpstr>
      <vt:lpstr>Materiais</vt:lpstr>
      <vt:lpstr>Equipamentos</vt:lpstr>
      <vt:lpstr>Resumo de Custos</vt:lpstr>
      <vt:lpstr>Equipamentos!Area_de_impressao</vt:lpstr>
      <vt:lpstr>Materiais!Area_de_impressao</vt:lpstr>
      <vt:lpstr>Uniformes!Area_de_impressao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Ariane Pereira Pegoraro</dc:creator>
  <cp:lastModifiedBy>Kawê Gonzaga Dos Santos</cp:lastModifiedBy>
  <cp:lastPrinted>2025-10-20T11:46:28Z</cp:lastPrinted>
  <dcterms:created xsi:type="dcterms:W3CDTF">2023-07-24T17:33:52Z</dcterms:created>
  <dcterms:modified xsi:type="dcterms:W3CDTF">2026-04-10T12:37:27Z</dcterms:modified>
</cp:coreProperties>
</file>